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'Sheet1'!$A$4:$H$184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<sst xmlns="http://schemas.openxmlformats.org/spreadsheetml/2006/main" count="256" uniqueCount="152">
  <si>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</si>
  <si>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</si>
  <si>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</si>
  <si>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</si>
  <si>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</si>
  <si>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</si>
  <si>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</si>
  <si>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</si>
  <si>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</si>
  <si>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</si>
  <si>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</si>
  <si>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</si>
  <si>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</si>
  <si>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</si>
  <si>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</si>
  <si>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</si>
  <si>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</si>
  <si>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</si>
  <si>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</si>
  <si>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</si>
  <si>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</si>
  <si>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</si>
  <si>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</si>
  <si>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</si>
  <si>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</si>
  <si>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</si>
  <si>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</si>
  <si>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</si>
  <si>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</si>
  <si>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</si>
  <si>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</si>
  <si>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</si>
  <si>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</si>
  <si>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</si>
  <si>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</si>
  <si>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</si>
  <si>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</si>
  <si>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</si>
  <si>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</si>
  <si>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</si>
  <si>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</si>
  <si>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</si>
  <si>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</si>
  <si>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</si>
  <si>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</si>
  <si>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</si>
  <si>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</si>
  <si>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</si>
  <si>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</si>
  <si>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</si>
  <si>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</si>
  <si>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</si>
  <si>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</si>
  <si>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</si>
  <si>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</si>
  <si>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</si>
  <si>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</si>
  <si>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</si>
  <si>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</si>
  <si>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</si>
  <si>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</si>
  <si>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</si>
  <si>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</si>
  <si>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</si>
  <si>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</si>
  <si>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</si>
  <si>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</si>
  <si>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THE ROYAL BANK OF CANADA</t>
  </si>
  <si>
    <t>ATD.B</t>
  </si>
  <si>
    <t>TD</t>
  </si>
  <si>
    <t>INVESTMENT ACCOUNT #8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</si>
  <si>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</si>
  <si>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</si>
  <si>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</si>
  <si>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</si>
  <si>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</si>
  <si>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</si>
  <si>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</si>
  <si>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</si>
  <si>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</si>
  <si>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</si>
  <si>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</si>
  <si>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</si>
  <si>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</si>
  <si>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</si>
  <si>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</si>
  <si>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</si>
  <si>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</si>
  <si>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</si>
  <si>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</si>
  <si>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</si>
  <si>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</si>
  <si>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</si>
  <si>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</si>
  <si>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</si>
  <si>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</si>
  <si>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</si>
  <si>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</si>
  <si>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</si>
  <si>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</si>
  <si>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</si>
  <si>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</si>
  <si>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</si>
  <si>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</si>
  <si>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</si>
  <si>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</si>
  <si>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</si>
  <si>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</si>
  <si>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</si>
  <si>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</si>
  <si>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</si>
  <si>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</si>
  <si>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</si>
  <si>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</si>
  <si>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</si>
  <si>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</si>
  <si>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</si>
  <si>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</si>
  <si>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</si>
  <si>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</si>
  <si>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</si>
  <si>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</si>
  <si>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</si>
  <si>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</si>
  <si>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</si>
  <si>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</si>
  <si>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</si>
  <si>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</si>
  <si>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</si>
  <si>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</si>
  <si>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</si>
  <si>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</si>
  <si>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</si>
  <si>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</si>
  <si>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</si>
  <si>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</si>
  <si>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</si>
  <si>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</si>
  <si>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THE TORONTO-DOMINION BANK</t>
  </si>
  <si>
    <t>CANADIAN IMPERIAL BANK OF COMMERCE</t>
  </si>
  <si>
    <t>THE BANK OF NOVA SCOTIA</t>
  </si>
  <si>
    <t>LOCKHEED MARTIN CORPORATION</t>
  </si>
  <si>
    <t>LMT</t>
  </si>
  <si>
    <t>FFJ PORTFOLIO AS AT December 31, 2020</t>
  </si>
  <si>
    <t>Quantity as at December 31, 2020</t>
  </si>
  <si>
    <t>Market Price as at December 31, 2020</t>
  </si>
  <si>
    <t>Book Value as at December 31, 2020</t>
  </si>
  <si>
    <t>Market Value as at December 31, 2020</t>
  </si>
  <si>
    <t>Variance Book Value and Market Value as at December 31, 2020</t>
  </si>
  <si>
    <t>INVESTMENT ACCOUNT #5</t>
  </si>
  <si>
    <t>INVESTMENT ACCOUNT #6</t>
  </si>
  <si>
    <t>INVESTMENT ACCOUNT #7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</si>
</sst>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4"/>
  <sheetViews>
    <sheetView tabSelected="1" workbookViewId="0" topLeftCell="A137">
      <selection activeCell="A168" sqref="A168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73" t="s">
        <v>143</v>
      </c>
      <c r="B1" s="73"/>
      <c r="C1" s="73"/>
      <c r="D1" s="73"/>
      <c r="E1" s="73"/>
      <c r="F1" s="73"/>
      <c r="G1" s="73"/>
      <c r="H1" s="73"/>
    </row>
    <row r="2" spans="1:8" ht="15" customHeight="1">
      <c r="A2" s="75"/>
      <c r="B2" s="75"/>
      <c r="C2" s="75"/>
      <c r="D2" s="75"/>
      <c r="E2" s="75"/>
      <c r="F2" s="75"/>
      <c r="G2" s="75"/>
      <c r="H2" s="75"/>
    </row>
    <row r="3" spans="1:9" ht="45" customHeight="1">
      <c r="A3" s="1"/>
      <c r="B3" s="20" t="s">
        <v>1</v>
      </c>
      <c r="C3" s="72" t="s">
        <v>144</v>
      </c>
      <c r="D3" s="20" t="s">
        <v>0</v>
      </c>
      <c r="E3" s="72" t="s">
        <v>145</v>
      </c>
      <c r="F3" s="18" t="s">
        <v>146</v>
      </c>
      <c r="G3" s="18" t="s">
        <v>147</v>
      </c>
      <c r="H3" s="18" t="s">
        <v>148</v>
      </c>
      <c r="I3" s="9"/>
    </row>
    <row r="4" spans="1:9" ht="15">
      <c r="A4" s="26" t="s">
        <v>38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39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140</v>
      </c>
      <c r="B6" s="13" t="s">
        <v>32</v>
      </c>
      <c r="C6" s="2">
        <v>793</v>
      </c>
      <c r="D6" s="42">
        <v>73.7942</v>
      </c>
      <c r="E6" s="28">
        <v>68.8</v>
      </c>
      <c r="F6" s="7">
        <f aca="true" t="shared" si="0" ref="F6:F12">C6*D6</f>
        <v>58518.8006</v>
      </c>
      <c r="G6" s="17">
        <f aca="true" t="shared" si="1" ref="G6:G12">C6*E6</f>
        <v>54558.399999999994</v>
      </c>
      <c r="H6" s="17">
        <f aca="true" t="shared" si="2" ref="H6:H15">G6-F6</f>
        <v>-3960.400600000008</v>
      </c>
      <c r="I6" s="12"/>
    </row>
    <row r="7" spans="1:9" ht="15" customHeight="1">
      <c r="A7" s="5" t="s">
        <v>2</v>
      </c>
      <c r="B7" s="4" t="s">
        <v>10</v>
      </c>
      <c r="C7" s="2">
        <v>845</v>
      </c>
      <c r="D7" s="42">
        <v>50.4571</v>
      </c>
      <c r="E7" s="28">
        <v>54.43</v>
      </c>
      <c r="F7" s="7">
        <f t="shared" si="0"/>
        <v>42636.2495</v>
      </c>
      <c r="G7" s="17">
        <f t="shared" si="1"/>
        <v>45993.35</v>
      </c>
      <c r="H7" s="17">
        <f t="shared" si="2"/>
        <v>3357.1005000000005</v>
      </c>
      <c r="I7" s="12"/>
    </row>
    <row r="8" spans="1:9" ht="15" customHeight="1">
      <c r="A8" s="6" t="s">
        <v>35</v>
      </c>
      <c r="B8" s="4" t="s">
        <v>11</v>
      </c>
      <c r="C8" s="8">
        <v>294</v>
      </c>
      <c r="D8" s="42">
        <v>8.171</v>
      </c>
      <c r="E8" s="28">
        <v>52.62</v>
      </c>
      <c r="F8" s="7">
        <f t="shared" si="0"/>
        <v>2402.274</v>
      </c>
      <c r="G8" s="17">
        <f t="shared" si="1"/>
        <v>15470.279999999999</v>
      </c>
      <c r="H8" s="17">
        <f t="shared" si="2"/>
        <v>13068.006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2">
        <v>25.82</v>
      </c>
      <c r="E9" s="28">
        <v>48.29</v>
      </c>
      <c r="F9" s="7">
        <f t="shared" si="0"/>
        <v>77.46000000000001</v>
      </c>
      <c r="G9" s="17">
        <f t="shared" si="1"/>
        <v>144.87</v>
      </c>
      <c r="H9" s="17">
        <f t="shared" si="2"/>
        <v>67.41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2">
        <v>22.1</v>
      </c>
      <c r="E10" s="28">
        <v>18.41</v>
      </c>
      <c r="F10" s="7">
        <f t="shared" si="0"/>
        <v>154.70000000000002</v>
      </c>
      <c r="G10" s="17">
        <f t="shared" si="1"/>
        <v>128.87</v>
      </c>
      <c r="H10" s="17">
        <f t="shared" si="2"/>
        <v>-25.830000000000013</v>
      </c>
      <c r="I10" s="12"/>
    </row>
    <row r="11" spans="1:9" ht="15">
      <c r="A11" s="14" t="s">
        <v>42</v>
      </c>
      <c r="B11" s="12" t="s">
        <v>43</v>
      </c>
      <c r="C11" s="2">
        <v>201</v>
      </c>
      <c r="D11" s="42">
        <v>135.739</v>
      </c>
      <c r="E11" s="28">
        <v>150.72</v>
      </c>
      <c r="F11" s="7">
        <f>C11*D11</f>
        <v>27283.539</v>
      </c>
      <c r="G11" s="17">
        <f>C11*E11</f>
        <v>30294.72</v>
      </c>
      <c r="H11" s="17">
        <f>G11-F11</f>
        <v>3011.1810000000005</v>
      </c>
      <c r="I11" s="12"/>
    </row>
    <row r="12" spans="1:9" ht="15" customHeight="1">
      <c r="A12" s="6" t="s">
        <v>5</v>
      </c>
      <c r="B12" s="4" t="s">
        <v>14</v>
      </c>
      <c r="C12" s="2">
        <v>1221</v>
      </c>
      <c r="D12" s="42">
        <v>27.216</v>
      </c>
      <c r="E12" s="28">
        <v>23.08</v>
      </c>
      <c r="F12" s="7">
        <f t="shared" si="0"/>
        <v>33230.736000000004</v>
      </c>
      <c r="G12" s="17">
        <f t="shared" si="1"/>
        <v>28180.679999999997</v>
      </c>
      <c r="H12" s="17">
        <f>G12-F12</f>
        <v>-5050.056000000008</v>
      </c>
      <c r="I12" s="12"/>
    </row>
    <row r="13" spans="1:9" s="25" customFormat="1" ht="15" customHeight="1">
      <c r="A13" s="33" t="s">
        <v>51</v>
      </c>
      <c r="B13" s="22"/>
      <c r="C13" s="20"/>
      <c r="D13" s="54"/>
      <c r="E13" s="24"/>
      <c r="F13" s="50">
        <f>SUM(F6:F12)</f>
        <v>164303.7591</v>
      </c>
      <c r="G13" s="50">
        <f>SUM(G6:G12)</f>
        <v>174771.16999999998</v>
      </c>
      <c r="H13" s="18">
        <f t="shared" si="2"/>
        <v>10467.410899999988</v>
      </c>
      <c r="I13" s="20"/>
    </row>
    <row r="14" spans="1:9" ht="15" customHeight="1">
      <c r="A14" s="6" t="s">
        <v>15</v>
      </c>
      <c r="B14" s="4"/>
      <c r="C14" s="2"/>
      <c r="D14" s="42"/>
      <c r="E14" s="11"/>
      <c r="F14" s="17">
        <v>129.99</v>
      </c>
      <c r="G14" s="17">
        <f>F14</f>
        <v>129.99</v>
      </c>
      <c r="H14" s="17">
        <f t="shared" si="2"/>
        <v>0</v>
      </c>
      <c r="I14" s="36"/>
    </row>
    <row r="15" spans="1:9" ht="15">
      <c r="A15" s="33" t="s">
        <v>52</v>
      </c>
      <c r="B15" s="2"/>
      <c r="C15" s="20"/>
      <c r="D15" s="42"/>
      <c r="E15" s="19"/>
      <c r="F15" s="18">
        <f>F13+F14</f>
        <v>164433.7491</v>
      </c>
      <c r="G15" s="18">
        <f>G13+G14</f>
        <v>174901.15999999997</v>
      </c>
      <c r="H15" s="18">
        <f t="shared" si="2"/>
        <v>10467.410899999988</v>
      </c>
      <c r="I15" s="12"/>
    </row>
    <row r="16" spans="1:9" ht="15">
      <c r="A16" s="16"/>
      <c r="B16" s="2"/>
      <c r="C16" s="2"/>
      <c r="D16" s="42"/>
      <c r="E16" s="11"/>
      <c r="F16" s="13"/>
      <c r="G16" s="17"/>
      <c r="H16" s="17"/>
      <c r="I16" s="12"/>
    </row>
    <row r="17" spans="1:9" ht="15">
      <c r="A17" s="16" t="s">
        <v>40</v>
      </c>
      <c r="B17" s="2"/>
      <c r="C17" s="2"/>
      <c r="D17" s="42"/>
      <c r="E17" s="11"/>
      <c r="F17" s="13"/>
      <c r="G17" s="17"/>
      <c r="H17" s="17"/>
      <c r="I17" s="12"/>
    </row>
    <row r="18" spans="1:9" ht="15">
      <c r="A18" s="5" t="s">
        <v>6</v>
      </c>
      <c r="B18" s="4" t="s">
        <v>8</v>
      </c>
      <c r="C18" s="2">
        <v>1078</v>
      </c>
      <c r="D18" s="43">
        <v>111.186</v>
      </c>
      <c r="E18" s="28">
        <v>84.45</v>
      </c>
      <c r="F18" s="7">
        <f>C18*D18</f>
        <v>119858.508</v>
      </c>
      <c r="G18" s="17">
        <f>C18*E18</f>
        <v>91037.1</v>
      </c>
      <c r="H18" s="17">
        <f aca="true" t="shared" si="3" ref="H18:H24">G18-F18</f>
        <v>-28821.407999999996</v>
      </c>
      <c r="I18" s="12"/>
    </row>
    <row r="19" spans="1:9" ht="15">
      <c r="A19" s="5" t="s">
        <v>7</v>
      </c>
      <c r="B19" s="4" t="s">
        <v>9</v>
      </c>
      <c r="C19" s="2">
        <v>832</v>
      </c>
      <c r="D19" s="43">
        <v>20.1187</v>
      </c>
      <c r="E19" s="57">
        <v>44.75</v>
      </c>
      <c r="F19" s="7">
        <f>C19*D19</f>
        <v>16738.7584</v>
      </c>
      <c r="G19" s="17">
        <f>C19*E19</f>
        <v>37232</v>
      </c>
      <c r="H19" s="17">
        <f t="shared" si="3"/>
        <v>20493.2416</v>
      </c>
      <c r="I19" s="12"/>
    </row>
    <row r="20" spans="1:9" ht="15">
      <c r="A20" s="35" t="s">
        <v>111</v>
      </c>
      <c r="C20" s="3">
        <v>-3</v>
      </c>
      <c r="D20" s="45">
        <v>11.45</v>
      </c>
      <c r="E20" s="45">
        <v>0.04</v>
      </c>
      <c r="F20" s="7">
        <f aca="true" t="shared" si="4" ref="F20:G24">($C20*D20)*100</f>
        <v>-3434.9999999999995</v>
      </c>
      <c r="G20" s="7">
        <f t="shared" si="4"/>
        <v>-12</v>
      </c>
      <c r="H20" s="17">
        <f t="shared" si="3"/>
        <v>3422.9999999999995</v>
      </c>
      <c r="I20" s="12"/>
    </row>
    <row r="21" spans="1:9" ht="15">
      <c r="A21" s="35" t="s">
        <v>109</v>
      </c>
      <c r="C21" s="3">
        <v>-3</v>
      </c>
      <c r="D21" s="45">
        <v>10</v>
      </c>
      <c r="E21" s="45">
        <v>11.18</v>
      </c>
      <c r="F21" s="7">
        <f t="shared" si="4"/>
        <v>-3000</v>
      </c>
      <c r="G21" s="7">
        <f t="shared" si="4"/>
        <v>-3354</v>
      </c>
      <c r="H21" s="17">
        <f t="shared" si="3"/>
        <v>-354</v>
      </c>
      <c r="I21" s="12"/>
    </row>
    <row r="22" spans="1:9" ht="15">
      <c r="A22" s="35" t="s">
        <v>112</v>
      </c>
      <c r="B22" s="4"/>
      <c r="C22" s="3">
        <v>-2</v>
      </c>
      <c r="D22" s="45">
        <v>6.33</v>
      </c>
      <c r="E22" s="45">
        <v>0.03</v>
      </c>
      <c r="F22" s="7">
        <f t="shared" si="4"/>
        <v>-1266</v>
      </c>
      <c r="G22" s="7">
        <f t="shared" si="4"/>
        <v>-6</v>
      </c>
      <c r="H22" s="17">
        <f t="shared" si="3"/>
        <v>1260</v>
      </c>
      <c r="I22" s="12"/>
    </row>
    <row r="23" spans="1:9" ht="15">
      <c r="A23" s="35" t="s">
        <v>113</v>
      </c>
      <c r="B23" s="4"/>
      <c r="C23" s="3">
        <v>-2</v>
      </c>
      <c r="D23" s="45">
        <v>7.9</v>
      </c>
      <c r="E23" s="45">
        <v>51.03</v>
      </c>
      <c r="F23" s="7">
        <f t="shared" si="4"/>
        <v>-1580</v>
      </c>
      <c r="G23" s="7">
        <f t="shared" si="4"/>
        <v>-10206</v>
      </c>
      <c r="H23" s="17">
        <f t="shared" si="3"/>
        <v>-8626</v>
      </c>
      <c r="I23" s="12"/>
    </row>
    <row r="24" spans="1:9" ht="15">
      <c r="A24" s="5" t="s">
        <v>107</v>
      </c>
      <c r="B24" s="4"/>
      <c r="C24" s="2">
        <v>-2</v>
      </c>
      <c r="D24" s="43">
        <v>7.6</v>
      </c>
      <c r="E24" s="57">
        <v>0.1</v>
      </c>
      <c r="F24" s="7">
        <f t="shared" si="4"/>
        <v>-1520</v>
      </c>
      <c r="G24" s="7">
        <f t="shared" si="4"/>
        <v>-20</v>
      </c>
      <c r="H24" s="17">
        <f t="shared" si="3"/>
        <v>1500</v>
      </c>
      <c r="I24" s="12"/>
    </row>
    <row r="25" spans="1:35" s="25" customFormat="1" ht="15">
      <c r="A25" s="33" t="s">
        <v>53</v>
      </c>
      <c r="B25" s="22"/>
      <c r="C25" s="20"/>
      <c r="D25" s="46"/>
      <c r="E25" s="24"/>
      <c r="F25" s="56">
        <f>SUM(F18:F24)</f>
        <v>125796.2664</v>
      </c>
      <c r="G25" s="60">
        <f>SUM(G18:G24)</f>
        <v>114671.1</v>
      </c>
      <c r="H25" s="60">
        <f>SUM(H18:H24)</f>
        <v>-11125.166399999995</v>
      </c>
      <c r="I25" s="20"/>
      <c r="AI25"/>
    </row>
    <row r="26" spans="1:9" ht="15">
      <c r="A26" s="6" t="s">
        <v>15</v>
      </c>
      <c r="B26" s="4"/>
      <c r="C26" s="2"/>
      <c r="D26" s="43"/>
      <c r="E26" s="11"/>
      <c r="F26" s="61">
        <v>160.65</v>
      </c>
      <c r="G26" s="61">
        <f>F26</f>
        <v>160.65</v>
      </c>
      <c r="H26" s="61">
        <f>G26-F26</f>
        <v>0</v>
      </c>
      <c r="I26" s="12"/>
    </row>
    <row r="27" spans="1:9" ht="15">
      <c r="A27" s="33" t="s">
        <v>54</v>
      </c>
      <c r="B27" s="2"/>
      <c r="C27" s="20"/>
      <c r="D27" s="42"/>
      <c r="E27" s="19"/>
      <c r="F27" s="18">
        <f>SUM(F25:F26)</f>
        <v>125956.91639999999</v>
      </c>
      <c r="G27" s="18">
        <f>SUM(G25:G26)</f>
        <v>114831.75</v>
      </c>
      <c r="H27" s="18">
        <f>SUM(H25:H26)</f>
        <v>-11125.166399999995</v>
      </c>
      <c r="I27" s="12"/>
    </row>
    <row r="28" spans="1:9" ht="15">
      <c r="A28" s="1"/>
      <c r="B28" s="2"/>
      <c r="C28" s="2"/>
      <c r="D28" s="42"/>
      <c r="E28" s="11"/>
      <c r="F28" s="13"/>
      <c r="G28" s="17"/>
      <c r="H28" s="17"/>
      <c r="I28" s="12"/>
    </row>
    <row r="29" spans="1:9" ht="15">
      <c r="A29" s="26" t="s">
        <v>41</v>
      </c>
      <c r="B29" s="2"/>
      <c r="C29" s="2"/>
      <c r="D29" s="42"/>
      <c r="E29" s="11"/>
      <c r="F29" s="13"/>
      <c r="G29" s="17"/>
      <c r="H29" s="17"/>
      <c r="I29" s="12"/>
    </row>
    <row r="30" spans="1:9" ht="15">
      <c r="A30" s="16" t="s">
        <v>39</v>
      </c>
      <c r="B30" s="2"/>
      <c r="C30" s="2"/>
      <c r="D30" s="42"/>
      <c r="E30" s="11"/>
      <c r="F30" s="13"/>
      <c r="G30" s="17"/>
      <c r="H30" s="17"/>
      <c r="I30" s="12"/>
    </row>
    <row r="31" spans="1:9" ht="15">
      <c r="A31" s="5" t="s">
        <v>2</v>
      </c>
      <c r="B31" s="4" t="s">
        <v>10</v>
      </c>
      <c r="C31" s="2">
        <v>374</v>
      </c>
      <c r="D31" s="42">
        <v>54.89</v>
      </c>
      <c r="E31" s="28">
        <v>54.43</v>
      </c>
      <c r="F31" s="7">
        <f aca="true" t="shared" si="5" ref="F31:F36">C31*D31</f>
        <v>20528.86</v>
      </c>
      <c r="G31" s="17">
        <f aca="true" t="shared" si="6" ref="G31:G36">C31*E31</f>
        <v>20356.82</v>
      </c>
      <c r="H31" s="17">
        <f aca="true" t="shared" si="7" ref="H31:H36">G31-F31</f>
        <v>-172.04000000000087</v>
      </c>
      <c r="I31" s="12"/>
    </row>
    <row r="32" spans="1:9" ht="15">
      <c r="A32" s="6" t="s">
        <v>35</v>
      </c>
      <c r="B32" s="4" t="s">
        <v>11</v>
      </c>
      <c r="C32" s="8">
        <v>196</v>
      </c>
      <c r="D32" s="42">
        <v>35.04</v>
      </c>
      <c r="E32" s="28">
        <v>52.62</v>
      </c>
      <c r="F32" s="7">
        <f t="shared" si="5"/>
        <v>6867.84</v>
      </c>
      <c r="G32" s="17">
        <f t="shared" si="6"/>
        <v>10313.519999999999</v>
      </c>
      <c r="H32" s="17">
        <f t="shared" si="7"/>
        <v>3445.6799999999985</v>
      </c>
      <c r="I32" s="12"/>
    </row>
    <row r="33" spans="1:9" ht="15">
      <c r="A33" s="5" t="s">
        <v>33</v>
      </c>
      <c r="B33" s="4" t="s">
        <v>34</v>
      </c>
      <c r="C33" s="2">
        <v>751</v>
      </c>
      <c r="D33" s="45">
        <v>76.76</v>
      </c>
      <c r="E33" s="28">
        <v>139.94</v>
      </c>
      <c r="F33" s="7">
        <f t="shared" si="5"/>
        <v>57646.76</v>
      </c>
      <c r="G33" s="17">
        <f t="shared" si="6"/>
        <v>105094.94</v>
      </c>
      <c r="H33" s="17">
        <f t="shared" si="7"/>
        <v>47448.18</v>
      </c>
      <c r="I33" s="12"/>
    </row>
    <row r="34" spans="1:9" ht="15">
      <c r="A34" s="14" t="s">
        <v>42</v>
      </c>
      <c r="B34" s="12" t="s">
        <v>43</v>
      </c>
      <c r="C34" s="2">
        <v>155</v>
      </c>
      <c r="D34" s="42">
        <v>92.7</v>
      </c>
      <c r="E34" s="28">
        <v>150.72</v>
      </c>
      <c r="F34" s="7">
        <f t="shared" si="5"/>
        <v>14368.5</v>
      </c>
      <c r="G34" s="17">
        <f t="shared" si="6"/>
        <v>23361.6</v>
      </c>
      <c r="H34" s="17">
        <f t="shared" si="7"/>
        <v>8993.099999999999</v>
      </c>
      <c r="I34" s="12"/>
    </row>
    <row r="35" spans="1:9" ht="15">
      <c r="A35" s="6" t="s">
        <v>36</v>
      </c>
      <c r="B35" s="4" t="s">
        <v>37</v>
      </c>
      <c r="C35" s="2">
        <v>430</v>
      </c>
      <c r="D35" s="42">
        <v>76.55</v>
      </c>
      <c r="E35" s="28">
        <v>104.59</v>
      </c>
      <c r="F35" s="7">
        <f t="shared" si="5"/>
        <v>32916.5</v>
      </c>
      <c r="G35" s="17">
        <f t="shared" si="6"/>
        <v>44973.700000000004</v>
      </c>
      <c r="H35" s="17">
        <f t="shared" si="7"/>
        <v>12057.200000000004</v>
      </c>
      <c r="I35" s="12"/>
    </row>
    <row r="36" spans="1:9" ht="15">
      <c r="A36" s="14" t="s">
        <v>44</v>
      </c>
      <c r="B36" s="12" t="s">
        <v>21</v>
      </c>
      <c r="C36" s="2">
        <v>622</v>
      </c>
      <c r="D36" s="42">
        <v>22.95</v>
      </c>
      <c r="E36" s="28">
        <v>25.21</v>
      </c>
      <c r="F36" s="7">
        <f t="shared" si="5"/>
        <v>14274.9</v>
      </c>
      <c r="G36" s="17">
        <f t="shared" si="6"/>
        <v>15680.62</v>
      </c>
      <c r="H36" s="17">
        <f t="shared" si="7"/>
        <v>1405.7200000000012</v>
      </c>
      <c r="I36" s="12"/>
    </row>
    <row r="37" spans="1:9" s="25" customFormat="1" ht="15">
      <c r="A37" s="33" t="s">
        <v>51</v>
      </c>
      <c r="B37" s="20"/>
      <c r="C37" s="20"/>
      <c r="D37" s="54"/>
      <c r="E37" s="24"/>
      <c r="F37" s="50">
        <f>SUM(F31:F36)</f>
        <v>146603.36000000002</v>
      </c>
      <c r="G37" s="70">
        <f>SUM(G31:G36)</f>
        <v>219781.2</v>
      </c>
      <c r="H37" s="70">
        <f>SUM(H31:H36)</f>
        <v>73177.84</v>
      </c>
      <c r="I37" s="20"/>
    </row>
    <row r="38" spans="1:10" ht="15">
      <c r="A38" s="6" t="s">
        <v>15</v>
      </c>
      <c r="B38" s="12"/>
      <c r="C38" s="2"/>
      <c r="D38" s="42"/>
      <c r="E38" s="28"/>
      <c r="F38" s="7">
        <v>3678.37</v>
      </c>
      <c r="G38" s="7">
        <f>F38</f>
        <v>3678.37</v>
      </c>
      <c r="H38" s="17">
        <f>G38-F38</f>
        <v>0</v>
      </c>
      <c r="I38" s="12"/>
      <c r="J38" s="5"/>
    </row>
    <row r="39" spans="1:9" ht="15">
      <c r="A39" s="33" t="s">
        <v>52</v>
      </c>
      <c r="B39" s="2"/>
      <c r="C39" s="20"/>
      <c r="D39" s="42"/>
      <c r="E39" s="24"/>
      <c r="F39" s="18">
        <f>SUM(F37:F38)</f>
        <v>150281.73</v>
      </c>
      <c r="G39" s="18">
        <f>SUM(G37:G38)</f>
        <v>223459.57</v>
      </c>
      <c r="H39" s="18">
        <f>SUM(H37:H38)</f>
        <v>73177.84</v>
      </c>
      <c r="I39" s="12"/>
    </row>
    <row r="40" spans="1:9" ht="15">
      <c r="A40" s="1"/>
      <c r="B40" s="2"/>
      <c r="C40" s="2"/>
      <c r="D40" s="42"/>
      <c r="E40" s="28"/>
      <c r="F40" s="13"/>
      <c r="G40" s="17"/>
      <c r="H40" s="17"/>
      <c r="I40" s="12"/>
    </row>
    <row r="41" spans="1:9" ht="15">
      <c r="A41" s="16" t="s">
        <v>40</v>
      </c>
      <c r="B41" s="2"/>
      <c r="C41" s="2"/>
      <c r="D41" s="42"/>
      <c r="E41" s="28"/>
      <c r="F41" s="13"/>
      <c r="G41" s="17"/>
      <c r="H41" s="17"/>
      <c r="I41" s="12"/>
    </row>
    <row r="42" spans="1:8" ht="15">
      <c r="A42" s="5" t="s">
        <v>29</v>
      </c>
      <c r="B42" s="4" t="s">
        <v>24</v>
      </c>
      <c r="C42" s="3">
        <v>415</v>
      </c>
      <c r="D42" s="43">
        <v>153.24</v>
      </c>
      <c r="E42" s="28">
        <v>174.79</v>
      </c>
      <c r="F42" s="7">
        <f>C42*D42</f>
        <v>63594.600000000006</v>
      </c>
      <c r="G42" s="17">
        <f>C42*E42</f>
        <v>72537.84999999999</v>
      </c>
      <c r="H42" s="17">
        <f>G42-F42</f>
        <v>8943.249999999985</v>
      </c>
    </row>
    <row r="43" spans="1:8" ht="15">
      <c r="A43" s="5" t="s">
        <v>16</v>
      </c>
      <c r="B43" s="4" t="s">
        <v>21</v>
      </c>
      <c r="C43" s="3">
        <v>626</v>
      </c>
      <c r="D43" s="43">
        <v>34.12</v>
      </c>
      <c r="E43" s="28">
        <v>28.76</v>
      </c>
      <c r="F43" s="7">
        <f aca="true" t="shared" si="8" ref="F43:F53">C43*D43</f>
        <v>21359.12</v>
      </c>
      <c r="G43" s="17">
        <f aca="true" t="shared" si="9" ref="G43:G53">C43*E43</f>
        <v>18003.760000000002</v>
      </c>
      <c r="H43" s="17">
        <f aca="true" t="shared" si="10" ref="H43:H53">G43-F43</f>
        <v>-3355.359999999997</v>
      </c>
    </row>
    <row r="44" spans="1:8" s="25" customFormat="1" ht="15">
      <c r="A44" s="14" t="s">
        <v>71</v>
      </c>
      <c r="B44" s="3" t="s">
        <v>72</v>
      </c>
      <c r="C44" s="3">
        <v>224</v>
      </c>
      <c r="D44" s="44">
        <v>193.97</v>
      </c>
      <c r="E44" s="10">
        <v>231.87</v>
      </c>
      <c r="F44" s="7">
        <f>C44*D44</f>
        <v>43449.28</v>
      </c>
      <c r="G44" s="17">
        <f>C44*E44</f>
        <v>51938.880000000005</v>
      </c>
      <c r="H44" s="17">
        <f>G44-F44</f>
        <v>8489.600000000006</v>
      </c>
    </row>
    <row r="45" spans="1:8" ht="15">
      <c r="A45" s="5" t="s">
        <v>6</v>
      </c>
      <c r="B45" s="4" t="s">
        <v>8</v>
      </c>
      <c r="C45" s="3">
        <v>397</v>
      </c>
      <c r="D45" s="43">
        <v>80.45</v>
      </c>
      <c r="E45" s="28">
        <v>84.45</v>
      </c>
      <c r="F45" s="7">
        <f t="shared" si="8"/>
        <v>31938.65</v>
      </c>
      <c r="G45" s="17">
        <f t="shared" si="9"/>
        <v>33526.65</v>
      </c>
      <c r="H45" s="17">
        <f t="shared" si="10"/>
        <v>1588</v>
      </c>
    </row>
    <row r="46" spans="1:8" s="25" customFormat="1" ht="15">
      <c r="A46" s="5" t="s">
        <v>75</v>
      </c>
      <c r="B46" s="4" t="s">
        <v>76</v>
      </c>
      <c r="C46" s="3">
        <v>300</v>
      </c>
      <c r="D46" s="43">
        <v>162.16</v>
      </c>
      <c r="E46" s="28">
        <v>182.05</v>
      </c>
      <c r="F46" s="7">
        <f t="shared" si="8"/>
        <v>48648</v>
      </c>
      <c r="G46" s="17">
        <f t="shared" si="9"/>
        <v>54615</v>
      </c>
      <c r="H46" s="17">
        <f t="shared" si="10"/>
        <v>5967</v>
      </c>
    </row>
    <row r="47" spans="1:8" ht="15">
      <c r="A47" s="5" t="s">
        <v>17</v>
      </c>
      <c r="B47" s="4" t="s">
        <v>18</v>
      </c>
      <c r="C47" s="3">
        <v>432</v>
      </c>
      <c r="D47" s="43">
        <v>62.6</v>
      </c>
      <c r="E47" s="28">
        <v>85.51</v>
      </c>
      <c r="F47" s="7">
        <f t="shared" si="8"/>
        <v>27043.2</v>
      </c>
      <c r="G47" s="17">
        <f t="shared" si="9"/>
        <v>36940.32</v>
      </c>
      <c r="H47" s="17">
        <f t="shared" si="10"/>
        <v>9897.119999999999</v>
      </c>
    </row>
    <row r="48" spans="1:8" ht="15">
      <c r="A48" s="5" t="s">
        <v>20</v>
      </c>
      <c r="B48" s="4" t="s">
        <v>19</v>
      </c>
      <c r="C48" s="3">
        <v>357</v>
      </c>
      <c r="D48" s="43">
        <v>68.98</v>
      </c>
      <c r="E48" s="28">
        <v>41.22</v>
      </c>
      <c r="F48" s="7">
        <f t="shared" si="8"/>
        <v>24625.86</v>
      </c>
      <c r="G48" s="17">
        <f t="shared" si="9"/>
        <v>14715.539999999999</v>
      </c>
      <c r="H48" s="17">
        <f t="shared" si="10"/>
        <v>-9910.320000000002</v>
      </c>
    </row>
    <row r="49" spans="1:8" ht="15">
      <c r="A49" s="5" t="s">
        <v>27</v>
      </c>
      <c r="B49" s="4" t="s">
        <v>22</v>
      </c>
      <c r="C49" s="3">
        <v>335</v>
      </c>
      <c r="D49" s="43">
        <v>102.32</v>
      </c>
      <c r="E49" s="28">
        <v>157.38</v>
      </c>
      <c r="F49" s="7">
        <f t="shared" si="8"/>
        <v>34277.2</v>
      </c>
      <c r="G49" s="17">
        <f t="shared" si="9"/>
        <v>52722.299999999996</v>
      </c>
      <c r="H49" s="17">
        <f t="shared" si="10"/>
        <v>18445.1</v>
      </c>
    </row>
    <row r="50" spans="1:8" ht="15">
      <c r="A50" s="5" t="s">
        <v>28</v>
      </c>
      <c r="B50" s="4" t="s">
        <v>23</v>
      </c>
      <c r="C50" s="3">
        <v>516</v>
      </c>
      <c r="D50" s="43">
        <v>52.71</v>
      </c>
      <c r="E50" s="28">
        <v>141.47</v>
      </c>
      <c r="F50" s="7">
        <f t="shared" si="8"/>
        <v>27198.36</v>
      </c>
      <c r="G50" s="17">
        <f t="shared" si="9"/>
        <v>72998.52</v>
      </c>
      <c r="H50" s="17">
        <f t="shared" si="10"/>
        <v>45800.16</v>
      </c>
    </row>
    <row r="51" spans="1:8" s="25" customFormat="1" ht="15">
      <c r="A51" s="39" t="s">
        <v>64</v>
      </c>
      <c r="B51" s="3" t="s">
        <v>65</v>
      </c>
      <c r="C51" s="3">
        <v>206</v>
      </c>
      <c r="D51" s="44">
        <v>60.08</v>
      </c>
      <c r="E51" s="10">
        <v>93.18</v>
      </c>
      <c r="F51" s="7">
        <f>C51*D51</f>
        <v>12376.48</v>
      </c>
      <c r="G51" s="17">
        <f>C51*E51</f>
        <v>19195.08</v>
      </c>
      <c r="H51" s="17">
        <f>G51-F51</f>
        <v>6818.600000000002</v>
      </c>
    </row>
    <row r="52" spans="1:8" ht="15">
      <c r="A52" s="5" t="s">
        <v>30</v>
      </c>
      <c r="B52" s="4" t="s">
        <v>25</v>
      </c>
      <c r="C52" s="3">
        <v>580</v>
      </c>
      <c r="D52" s="43">
        <v>53.62</v>
      </c>
      <c r="E52" s="28">
        <v>58.75</v>
      </c>
      <c r="F52" s="7">
        <f t="shared" si="8"/>
        <v>31099.6</v>
      </c>
      <c r="G52" s="17">
        <f t="shared" si="9"/>
        <v>34075</v>
      </c>
      <c r="H52" s="17">
        <f t="shared" si="10"/>
        <v>2975.4000000000015</v>
      </c>
    </row>
    <row r="53" spans="1:8" ht="15">
      <c r="A53" s="5" t="s">
        <v>31</v>
      </c>
      <c r="B53" s="4" t="s">
        <v>26</v>
      </c>
      <c r="C53" s="3">
        <v>431</v>
      </c>
      <c r="D53" s="43">
        <v>61.01</v>
      </c>
      <c r="E53" s="28">
        <v>144.15</v>
      </c>
      <c r="F53" s="7">
        <f t="shared" si="8"/>
        <v>26295.309999999998</v>
      </c>
      <c r="G53" s="17">
        <f t="shared" si="9"/>
        <v>62128.65</v>
      </c>
      <c r="H53" s="17">
        <f t="shared" si="10"/>
        <v>35833.340000000004</v>
      </c>
    </row>
    <row r="54" spans="1:8" ht="15">
      <c r="A54" s="33" t="s">
        <v>53</v>
      </c>
      <c r="B54" s="4"/>
      <c r="C54" s="3"/>
      <c r="D54" s="4"/>
      <c r="E54" s="28"/>
      <c r="F54" s="50">
        <f>SUM(F42:F53)</f>
        <v>391905.66</v>
      </c>
      <c r="G54" s="70">
        <f>SUM(G42:G53)</f>
        <v>523397.55</v>
      </c>
      <c r="H54" s="70">
        <f>SUM(H42:H53)</f>
        <v>131491.88999999998</v>
      </c>
    </row>
    <row r="55" spans="1:8" ht="15">
      <c r="A55" s="6" t="s">
        <v>15</v>
      </c>
      <c r="B55" s="4"/>
      <c r="C55" s="3"/>
      <c r="D55" s="5"/>
      <c r="E55" s="31"/>
      <c r="F55" s="4">
        <v>-47060.76</v>
      </c>
      <c r="G55" s="7">
        <f>F55</f>
        <v>-47060.76</v>
      </c>
      <c r="H55" s="17">
        <f>G55-F55</f>
        <v>0</v>
      </c>
    </row>
    <row r="56" spans="1:8" ht="15">
      <c r="A56" s="33" t="s">
        <v>54</v>
      </c>
      <c r="B56" s="4"/>
      <c r="C56" s="19"/>
      <c r="D56" s="5"/>
      <c r="E56" s="32"/>
      <c r="F56" s="50">
        <f>SUM(F54:F55)</f>
        <v>344844.89999999997</v>
      </c>
      <c r="G56" s="50">
        <f>SUM(G54:G55)</f>
        <v>476336.79</v>
      </c>
      <c r="H56" s="50">
        <f>SUM(H54:H55)</f>
        <v>131491.88999999998</v>
      </c>
    </row>
    <row r="57" spans="3:6" ht="15">
      <c r="C57" s="3"/>
      <c r="E57" s="31"/>
      <c r="F57" s="5"/>
    </row>
    <row r="58" spans="1:6" ht="15">
      <c r="A58" s="26" t="s">
        <v>45</v>
      </c>
      <c r="C58" s="3"/>
      <c r="E58" s="31"/>
      <c r="F58" s="5"/>
    </row>
    <row r="59" spans="1:6" ht="15">
      <c r="A59" s="16" t="s">
        <v>39</v>
      </c>
      <c r="C59" s="3"/>
      <c r="E59" s="31"/>
      <c r="F59" s="5"/>
    </row>
    <row r="60" spans="1:8" ht="15">
      <c r="A60" s="6" t="s">
        <v>35</v>
      </c>
      <c r="B60" s="4" t="s">
        <v>11</v>
      </c>
      <c r="C60" s="8">
        <v>102</v>
      </c>
      <c r="D60" s="42">
        <v>36.444</v>
      </c>
      <c r="E60" s="43">
        <v>52.62</v>
      </c>
      <c r="F60" s="7">
        <f>C60*D60</f>
        <v>3717.2880000000005</v>
      </c>
      <c r="G60" s="17">
        <f>C60*E60</f>
        <v>5367.24</v>
      </c>
      <c r="H60" s="17">
        <f>G60-F60</f>
        <v>1649.9519999999993</v>
      </c>
    </row>
    <row r="61" spans="1:8" s="29" customFormat="1" ht="15">
      <c r="A61" s="14" t="s">
        <v>58</v>
      </c>
      <c r="B61" s="27" t="s">
        <v>59</v>
      </c>
      <c r="C61" s="3">
        <v>492</v>
      </c>
      <c r="D61" s="44">
        <v>51.508</v>
      </c>
      <c r="E61" s="44">
        <v>40.71</v>
      </c>
      <c r="F61" s="7">
        <f>C61*D61</f>
        <v>25341.936</v>
      </c>
      <c r="G61" s="17">
        <f>C61*E61</f>
        <v>20029.32</v>
      </c>
      <c r="H61" s="17">
        <f>G61-F61</f>
        <v>-5312.616000000002</v>
      </c>
    </row>
    <row r="62" spans="1:8" s="25" customFormat="1" ht="15">
      <c r="A62" s="33" t="s">
        <v>51</v>
      </c>
      <c r="B62" s="34"/>
      <c r="C62" s="34"/>
      <c r="D62" s="46"/>
      <c r="E62" s="46"/>
      <c r="F62" s="50">
        <f>SUM(F60:F61)</f>
        <v>29059.224000000002</v>
      </c>
      <c r="G62" s="50">
        <f>SUM(G60:G61)</f>
        <v>25396.559999999998</v>
      </c>
      <c r="H62" s="50">
        <f>SUM(H60:H61)</f>
        <v>-3662.6640000000025</v>
      </c>
    </row>
    <row r="63" spans="1:8" ht="15">
      <c r="A63" s="5" t="s">
        <v>15</v>
      </c>
      <c r="C63" s="3"/>
      <c r="D63" s="43"/>
      <c r="E63" s="43"/>
      <c r="F63" s="4">
        <v>336.33</v>
      </c>
      <c r="G63" s="7">
        <f>F63</f>
        <v>336.33</v>
      </c>
      <c r="H63" s="17">
        <f>G63-F63</f>
        <v>0</v>
      </c>
    </row>
    <row r="64" spans="1:8" s="25" customFormat="1" ht="15">
      <c r="A64" s="33" t="s">
        <v>52</v>
      </c>
      <c r="B64" s="34"/>
      <c r="C64" s="34"/>
      <c r="D64" s="46"/>
      <c r="E64" s="46"/>
      <c r="F64" s="50">
        <f>F62+F63</f>
        <v>29395.554000000004</v>
      </c>
      <c r="G64" s="50">
        <f>G62+G63</f>
        <v>25732.89</v>
      </c>
      <c r="H64" s="50">
        <f>H62+H63</f>
        <v>-3662.6640000000025</v>
      </c>
    </row>
    <row r="65" spans="1:6" ht="15">
      <c r="A65" s="16"/>
      <c r="C65" s="3"/>
      <c r="D65" s="47"/>
      <c r="E65" s="47"/>
      <c r="F65" s="5"/>
    </row>
    <row r="66" spans="1:6" ht="15">
      <c r="A66" s="16" t="s">
        <v>40</v>
      </c>
      <c r="C66" s="3"/>
      <c r="D66" s="47"/>
      <c r="E66" s="47"/>
      <c r="F66" s="5"/>
    </row>
    <row r="67" spans="1:8" s="29" customFormat="1" ht="15">
      <c r="A67" s="14" t="s">
        <v>49</v>
      </c>
      <c r="B67" s="27" t="s">
        <v>50</v>
      </c>
      <c r="C67" s="3">
        <v>328</v>
      </c>
      <c r="D67" s="45">
        <v>79.7667</v>
      </c>
      <c r="E67" s="45">
        <v>100.43</v>
      </c>
      <c r="F67" s="10">
        <f>C67*D67</f>
        <v>26163.4776</v>
      </c>
      <c r="G67" s="15">
        <f>C67*E67</f>
        <v>32941.04</v>
      </c>
      <c r="H67" s="15">
        <f aca="true" t="shared" si="11" ref="H67:H75">G67-F67</f>
        <v>6777.5624000000025</v>
      </c>
    </row>
    <row r="68" spans="1:8" ht="15">
      <c r="A68" t="s">
        <v>47</v>
      </c>
      <c r="B68" s="27" t="s">
        <v>48</v>
      </c>
      <c r="C68" s="27">
        <v>423</v>
      </c>
      <c r="D68" s="45">
        <v>34.3139</v>
      </c>
      <c r="E68" s="45">
        <v>46.61</v>
      </c>
      <c r="F68" s="10">
        <f>C68*D68</f>
        <v>14514.7797</v>
      </c>
      <c r="G68" s="15">
        <f>C68*E68</f>
        <v>19716.03</v>
      </c>
      <c r="H68" s="15">
        <f t="shared" si="11"/>
        <v>5201.2503</v>
      </c>
    </row>
    <row r="69" spans="1:8" s="29" customFormat="1" ht="15">
      <c r="A69" s="35" t="s">
        <v>108</v>
      </c>
      <c r="B69" s="27" t="s">
        <v>60</v>
      </c>
      <c r="C69" s="3">
        <v>500</v>
      </c>
      <c r="D69" s="45">
        <v>151.6799</v>
      </c>
      <c r="E69" s="45">
        <v>356.94</v>
      </c>
      <c r="F69" s="10">
        <f>C69*D69</f>
        <v>75839.95</v>
      </c>
      <c r="G69" s="15">
        <f>C69*E69</f>
        <v>178470</v>
      </c>
      <c r="H69" s="15">
        <f t="shared" si="11"/>
        <v>102630.05</v>
      </c>
    </row>
    <row r="70" spans="1:8" s="29" customFormat="1" ht="15">
      <c r="A70" s="35" t="s">
        <v>109</v>
      </c>
      <c r="B70" s="27"/>
      <c r="C70" s="3">
        <v>-5</v>
      </c>
      <c r="D70" s="45">
        <v>10.2</v>
      </c>
      <c r="E70" s="45">
        <v>11.18</v>
      </c>
      <c r="F70" s="7">
        <f>(500*D70)*-1</f>
        <v>-5100</v>
      </c>
      <c r="G70" s="7">
        <f>(500*E70)*-1</f>
        <v>-5590</v>
      </c>
      <c r="H70" s="17">
        <f t="shared" si="11"/>
        <v>-490</v>
      </c>
    </row>
    <row r="71" spans="1:8" s="29" customFormat="1" ht="15">
      <c r="A71" s="35" t="s">
        <v>61</v>
      </c>
      <c r="B71" s="27" t="s">
        <v>62</v>
      </c>
      <c r="C71" s="3">
        <v>244</v>
      </c>
      <c r="D71" s="45">
        <v>70.8826</v>
      </c>
      <c r="E71" s="45">
        <v>222.42</v>
      </c>
      <c r="F71" s="10">
        <f>C71*D71</f>
        <v>17295.3544</v>
      </c>
      <c r="G71" s="15">
        <f>C71*E71</f>
        <v>54270.479999999996</v>
      </c>
      <c r="H71" s="15">
        <f>G71-F71</f>
        <v>36975.1256</v>
      </c>
    </row>
    <row r="72" spans="1:8" s="29" customFormat="1" ht="15">
      <c r="A72" s="35" t="s">
        <v>110</v>
      </c>
      <c r="B72" s="27"/>
      <c r="C72" s="3">
        <v>-2</v>
      </c>
      <c r="D72" s="45">
        <v>7.9</v>
      </c>
      <c r="E72" s="45">
        <v>51.03</v>
      </c>
      <c r="F72" s="7">
        <f>(200*D72)*-1</f>
        <v>-1580</v>
      </c>
      <c r="G72" s="7">
        <f>(200*E72)*-1</f>
        <v>-10206</v>
      </c>
      <c r="H72" s="17">
        <f>G72-F72</f>
        <v>-8626</v>
      </c>
    </row>
    <row r="73" spans="1:8" s="29" customFormat="1" ht="15">
      <c r="A73" t="s">
        <v>105</v>
      </c>
      <c r="B73" s="27" t="s">
        <v>106</v>
      </c>
      <c r="C73" s="3">
        <v>88</v>
      </c>
      <c r="D73" s="45">
        <v>196.9</v>
      </c>
      <c r="E73" s="45">
        <v>245.04</v>
      </c>
      <c r="F73" s="10">
        <f>C73*D73</f>
        <v>17327.2</v>
      </c>
      <c r="G73" s="15">
        <f>C73*E73</f>
        <v>21563.52</v>
      </c>
      <c r="H73" s="17">
        <f>G73-F73</f>
        <v>4236.32</v>
      </c>
    </row>
    <row r="74" spans="1:8" s="25" customFormat="1" ht="15">
      <c r="A74" s="33" t="s">
        <v>53</v>
      </c>
      <c r="B74" s="34"/>
      <c r="C74" s="30"/>
      <c r="D74" s="46"/>
      <c r="E74" s="24"/>
      <c r="F74" s="50">
        <f>SUM(F67:F73)</f>
        <v>144460.7617</v>
      </c>
      <c r="G74" s="50">
        <f>SUM(G67:G73)</f>
        <v>291165.07</v>
      </c>
      <c r="H74" s="59">
        <f>SUM(H67:H73)</f>
        <v>146704.3083</v>
      </c>
    </row>
    <row r="75" spans="1:8" ht="15">
      <c r="A75" s="6" t="s">
        <v>15</v>
      </c>
      <c r="C75" s="27"/>
      <c r="D75" s="43"/>
      <c r="E75" s="28"/>
      <c r="F75" s="7">
        <v>2859.22</v>
      </c>
      <c r="G75" s="7">
        <f>F75</f>
        <v>2859.22</v>
      </c>
      <c r="H75" s="17">
        <f t="shared" si="11"/>
        <v>0</v>
      </c>
    </row>
    <row r="76" spans="1:8" s="25" customFormat="1" ht="15">
      <c r="A76" s="33" t="s">
        <v>54</v>
      </c>
      <c r="B76" s="34"/>
      <c r="C76" s="30"/>
      <c r="D76" s="46"/>
      <c r="E76" s="30"/>
      <c r="F76" s="50">
        <f>SUM(F74:F75)</f>
        <v>147319.9817</v>
      </c>
      <c r="G76" s="50">
        <f>SUM(G74:G75)</f>
        <v>294024.29</v>
      </c>
      <c r="H76" s="50">
        <f>SUM(H74:H75)</f>
        <v>146704.3083</v>
      </c>
    </row>
    <row r="77" spans="1:8" s="25" customFormat="1" ht="15">
      <c r="A77" s="33"/>
      <c r="B77" s="62"/>
      <c r="C77" s="62"/>
      <c r="D77" s="62"/>
      <c r="E77" s="62"/>
      <c r="F77" s="63"/>
      <c r="G77" s="63"/>
      <c r="H77" s="63"/>
    </row>
    <row r="78" spans="1:8" s="25" customFormat="1" ht="15">
      <c r="A78" s="26" t="s">
        <v>46</v>
      </c>
      <c r="B78" s="62"/>
      <c r="C78" s="62"/>
      <c r="D78" s="46"/>
      <c r="E78" s="62"/>
      <c r="F78" s="63"/>
      <c r="G78" s="63"/>
      <c r="H78" s="63"/>
    </row>
    <row r="79" spans="1:8" s="25" customFormat="1" ht="15">
      <c r="A79" s="16" t="s">
        <v>39</v>
      </c>
      <c r="D79" s="55"/>
      <c r="F79" s="23"/>
      <c r="G79" s="23"/>
      <c r="H79" s="23"/>
    </row>
    <row r="80" spans="1:8" ht="15">
      <c r="A80" s="6" t="s">
        <v>120</v>
      </c>
      <c r="B80" s="4" t="s">
        <v>121</v>
      </c>
      <c r="C80" s="8">
        <v>200</v>
      </c>
      <c r="D80" s="42">
        <v>278.714</v>
      </c>
      <c r="E80" s="43">
        <v>441.53</v>
      </c>
      <c r="F80" s="7">
        <f>C80*D80</f>
        <v>55742.8</v>
      </c>
      <c r="G80" s="17">
        <f>C80*E80</f>
        <v>88306</v>
      </c>
      <c r="H80" s="17">
        <f>G80-F80</f>
        <v>32563.199999999997</v>
      </c>
    </row>
    <row r="81" spans="1:8" s="25" customFormat="1" ht="15">
      <c r="A81" s="33" t="s">
        <v>51</v>
      </c>
      <c r="B81" s="62"/>
      <c r="C81" s="62"/>
      <c r="D81" s="46"/>
      <c r="E81" s="46"/>
      <c r="F81" s="63">
        <f>SUM(F80:F80)</f>
        <v>55742.8</v>
      </c>
      <c r="G81" s="64">
        <f>SUM(G80:G80)</f>
        <v>88306</v>
      </c>
      <c r="H81" s="64">
        <f>SUM(H80:H80)</f>
        <v>32563.199999999997</v>
      </c>
    </row>
    <row r="82" spans="1:8" ht="15">
      <c r="A82" s="5" t="s">
        <v>15</v>
      </c>
      <c r="C82" s="3"/>
      <c r="D82" s="43"/>
      <c r="E82" s="43"/>
      <c r="F82" s="4">
        <v>23164.92</v>
      </c>
      <c r="G82" s="7">
        <f>F82</f>
        <v>23164.92</v>
      </c>
      <c r="H82" s="17">
        <f>G82-F82</f>
        <v>0</v>
      </c>
    </row>
    <row r="83" spans="1:8" s="25" customFormat="1" ht="15">
      <c r="A83" s="33" t="s">
        <v>52</v>
      </c>
      <c r="B83" s="62"/>
      <c r="C83" s="62"/>
      <c r="D83" s="46"/>
      <c r="E83" s="46"/>
      <c r="F83" s="63">
        <f>F81+F82</f>
        <v>78907.72</v>
      </c>
      <c r="G83" s="63">
        <f>G81+G82</f>
        <v>111470.92</v>
      </c>
      <c r="H83" s="63">
        <f>H81+H82</f>
        <v>32563.199999999997</v>
      </c>
    </row>
    <row r="84" spans="1:8" s="25" customFormat="1" ht="15">
      <c r="A84" s="33"/>
      <c r="B84" s="66"/>
      <c r="C84" s="66"/>
      <c r="D84" s="46"/>
      <c r="E84" s="46"/>
      <c r="F84" s="67"/>
      <c r="G84" s="67"/>
      <c r="H84" s="67"/>
    </row>
    <row r="85" spans="1:9" ht="15">
      <c r="A85" s="16" t="s">
        <v>40</v>
      </c>
      <c r="B85" s="2"/>
      <c r="C85" s="2"/>
      <c r="D85" s="42"/>
      <c r="E85" s="27"/>
      <c r="F85" s="13"/>
      <c r="G85" s="17"/>
      <c r="H85" s="17"/>
      <c r="I85" s="12"/>
    </row>
    <row r="86" spans="1:9" ht="15">
      <c r="A86" s="35" t="s">
        <v>136</v>
      </c>
      <c r="B86" s="12" t="s">
        <v>137</v>
      </c>
      <c r="C86" s="2">
        <v>100</v>
      </c>
      <c r="D86" s="44">
        <v>86.223</v>
      </c>
      <c r="E86" s="58">
        <v>87.23</v>
      </c>
      <c r="F86" s="7">
        <f>C86*D86</f>
        <v>8622.3</v>
      </c>
      <c r="G86" s="17">
        <f>C86*E86</f>
        <v>8723</v>
      </c>
      <c r="H86" s="17">
        <f>G86-F86</f>
        <v>100.70000000000073</v>
      </c>
      <c r="I86" s="12"/>
    </row>
    <row r="87" spans="1:9" ht="15">
      <c r="A87" s="35" t="s">
        <v>141</v>
      </c>
      <c r="B87" s="12" t="s">
        <v>142</v>
      </c>
      <c r="C87" s="2">
        <v>251</v>
      </c>
      <c r="D87" s="44">
        <v>366.87</v>
      </c>
      <c r="E87" s="58">
        <v>354.98</v>
      </c>
      <c r="F87" s="7">
        <f>C87*D87</f>
        <v>92084.37</v>
      </c>
      <c r="G87" s="17">
        <f>C87*E87</f>
        <v>89099.98000000001</v>
      </c>
      <c r="H87" s="17">
        <f>G87-F87</f>
        <v>-2984.389999999985</v>
      </c>
      <c r="I87" s="12"/>
    </row>
    <row r="88" spans="1:9" ht="15">
      <c r="A88" s="35" t="s">
        <v>135</v>
      </c>
      <c r="B88" s="27" t="s">
        <v>128</v>
      </c>
      <c r="C88" s="3">
        <v>301</v>
      </c>
      <c r="D88" s="44">
        <v>58.0761</v>
      </c>
      <c r="E88" s="58">
        <v>71.51</v>
      </c>
      <c r="F88" s="7">
        <f>C88*D88</f>
        <v>17480.9061</v>
      </c>
      <c r="G88" s="17">
        <f>C88*E88</f>
        <v>21524.510000000002</v>
      </c>
      <c r="H88" s="17">
        <f>G88-F88</f>
        <v>4043.603900000002</v>
      </c>
      <c r="I88" s="12"/>
    </row>
    <row r="89" spans="1:9" ht="15">
      <c r="A89" s="33" t="s">
        <v>53</v>
      </c>
      <c r="B89" s="68"/>
      <c r="C89" s="68"/>
      <c r="D89" s="54"/>
      <c r="E89" s="24"/>
      <c r="F89" s="67">
        <f>SUM(F86:F88)</f>
        <v>118187.5761</v>
      </c>
      <c r="G89" s="69">
        <f>SUM(G86:G88)</f>
        <v>119347.49000000002</v>
      </c>
      <c r="H89" s="67">
        <f>SUM(H88:H88)</f>
        <v>4043.603900000002</v>
      </c>
      <c r="I89" s="12"/>
    </row>
    <row r="90" spans="1:9" ht="15">
      <c r="A90" s="6" t="s">
        <v>15</v>
      </c>
      <c r="B90" s="12"/>
      <c r="C90" s="2"/>
      <c r="D90" s="42"/>
      <c r="E90" s="28"/>
      <c r="F90" s="7">
        <v>7150.72</v>
      </c>
      <c r="G90" s="7">
        <f>F90</f>
        <v>7150.72</v>
      </c>
      <c r="H90" s="17">
        <f>G90-F90</f>
        <v>0</v>
      </c>
      <c r="I90" s="12"/>
    </row>
    <row r="91" spans="1:9" ht="15">
      <c r="A91" s="33" t="s">
        <v>54</v>
      </c>
      <c r="B91" s="2"/>
      <c r="C91" s="68"/>
      <c r="D91" s="42"/>
      <c r="E91" s="24"/>
      <c r="F91" s="18">
        <f>SUM(F89:F90)</f>
        <v>125338.2961</v>
      </c>
      <c r="G91" s="18">
        <f>SUM(G89:G90)</f>
        <v>126498.21000000002</v>
      </c>
      <c r="H91" s="18">
        <f>SUM(H89:H90)</f>
        <v>4043.603900000002</v>
      </c>
      <c r="I91" s="12"/>
    </row>
    <row r="92" spans="1:8" s="25" customFormat="1" ht="15">
      <c r="A92" s="33"/>
      <c r="B92" s="66"/>
      <c r="C92" s="66"/>
      <c r="D92" s="46"/>
      <c r="E92" s="46"/>
      <c r="F92" s="67"/>
      <c r="G92" s="67"/>
      <c r="H92" s="67"/>
    </row>
    <row r="93" spans="1:8" s="25" customFormat="1" ht="15">
      <c r="A93" s="23" t="s">
        <v>55</v>
      </c>
      <c r="B93" s="37"/>
      <c r="C93" s="37"/>
      <c r="F93" s="50">
        <f>F15+F39+F64</f>
        <v>344111.0331</v>
      </c>
      <c r="G93" s="71">
        <f>G15+G39+G64</f>
        <v>424093.62</v>
      </c>
      <c r="H93" s="18">
        <f>G93-F93</f>
        <v>79982.5869</v>
      </c>
    </row>
    <row r="94" spans="1:8" s="25" customFormat="1" ht="15">
      <c r="A94" s="23" t="s">
        <v>56</v>
      </c>
      <c r="B94" s="37"/>
      <c r="C94" s="37"/>
      <c r="F94" s="50">
        <f>F27+F56+F76+F91</f>
        <v>743460.0942</v>
      </c>
      <c r="G94" s="71">
        <f>G27+G56+G76+G91</f>
        <v>1011691.04</v>
      </c>
      <c r="H94" s="18">
        <f>G94-F94</f>
        <v>268230.9458</v>
      </c>
    </row>
    <row r="95" spans="1:8" s="25" customFormat="1" ht="15">
      <c r="A95" s="23"/>
      <c r="B95" s="37"/>
      <c r="C95" s="37"/>
      <c r="F95" s="50"/>
      <c r="G95" s="50"/>
      <c r="H95" s="18"/>
    </row>
    <row r="96" spans="1:8" s="25" customFormat="1" ht="15">
      <c r="A96" s="74" t="s">
        <v>63</v>
      </c>
      <c r="B96" s="74"/>
      <c r="C96" s="74"/>
      <c r="D96" s="74"/>
      <c r="E96" s="74"/>
      <c r="F96" s="74"/>
      <c r="G96" s="74"/>
      <c r="H96" s="74"/>
    </row>
    <row r="97" spans="1:8" s="25" customFormat="1" ht="15">
      <c r="A97" s="33"/>
      <c r="B97" s="37"/>
      <c r="C97" s="37"/>
      <c r="D97" s="37"/>
      <c r="E97" s="37"/>
      <c r="F97" s="50"/>
      <c r="G97" s="50"/>
      <c r="H97" s="50"/>
    </row>
    <row r="98" spans="1:6" ht="15">
      <c r="A98" s="26" t="s">
        <v>149</v>
      </c>
      <c r="C98" s="3"/>
      <c r="F98" s="5"/>
    </row>
    <row r="99" spans="1:8" ht="15">
      <c r="A99" s="16" t="s">
        <v>39</v>
      </c>
      <c r="B99" s="2"/>
      <c r="C99" s="2"/>
      <c r="D99" s="2"/>
      <c r="E99" s="27"/>
      <c r="F99" s="13"/>
      <c r="G99" s="17"/>
      <c r="H99" s="17"/>
    </row>
    <row r="100" spans="1:8" ht="15">
      <c r="A100" s="14" t="s">
        <v>95</v>
      </c>
      <c r="B100" s="12" t="s">
        <v>96</v>
      </c>
      <c r="C100" s="3">
        <v>652</v>
      </c>
      <c r="D100" s="42">
        <v>95.736</v>
      </c>
      <c r="E100" s="28">
        <v>96.78</v>
      </c>
      <c r="F100" s="7">
        <f aca="true" t="shared" si="12" ref="F100:F105">C100*D100</f>
        <v>62419.872</v>
      </c>
      <c r="G100" s="17">
        <f aca="true" t="shared" si="13" ref="G100:G105">C100*E100</f>
        <v>63100.56</v>
      </c>
      <c r="H100" s="17">
        <f aca="true" t="shared" si="14" ref="H100:H105">G100-F100</f>
        <v>680.6879999999946</v>
      </c>
    </row>
    <row r="101" spans="1:8" ht="15">
      <c r="A101" s="35" t="s">
        <v>79</v>
      </c>
      <c r="B101" s="12" t="s">
        <v>10</v>
      </c>
      <c r="C101" s="3">
        <v>190</v>
      </c>
      <c r="D101" s="42">
        <v>59.0653</v>
      </c>
      <c r="E101" s="28">
        <v>54.43</v>
      </c>
      <c r="F101" s="7">
        <f t="shared" si="12"/>
        <v>11222.407</v>
      </c>
      <c r="G101" s="17">
        <f t="shared" si="13"/>
        <v>10341.7</v>
      </c>
      <c r="H101" s="17">
        <f t="shared" si="14"/>
        <v>-880.7069999999985</v>
      </c>
    </row>
    <row r="102" spans="1:9" ht="15" customHeight="1">
      <c r="A102" s="6" t="s">
        <v>35</v>
      </c>
      <c r="B102" s="4" t="s">
        <v>11</v>
      </c>
      <c r="C102" s="8">
        <v>454</v>
      </c>
      <c r="D102" s="42">
        <v>44.831</v>
      </c>
      <c r="E102" s="28">
        <v>52.62</v>
      </c>
      <c r="F102" s="7">
        <f t="shared" si="12"/>
        <v>20353.274</v>
      </c>
      <c r="G102" s="17">
        <f t="shared" si="13"/>
        <v>23889.48</v>
      </c>
      <c r="H102" s="17">
        <f t="shared" si="14"/>
        <v>3536.2059999999983</v>
      </c>
      <c r="I102" s="12"/>
    </row>
    <row r="103" spans="1:8" ht="15">
      <c r="A103" s="5" t="s">
        <v>139</v>
      </c>
      <c r="B103" s="4" t="s">
        <v>94</v>
      </c>
      <c r="C103" s="2">
        <v>610</v>
      </c>
      <c r="D103" s="45">
        <v>109.531</v>
      </c>
      <c r="E103" s="28">
        <v>108.72</v>
      </c>
      <c r="F103" s="7">
        <f t="shared" si="12"/>
        <v>66813.91</v>
      </c>
      <c r="G103" s="17">
        <f t="shared" si="13"/>
        <v>66319.2</v>
      </c>
      <c r="H103" s="17">
        <f t="shared" si="14"/>
        <v>-494.7100000000064</v>
      </c>
    </row>
    <row r="104" spans="1:8" ht="15">
      <c r="A104" s="5" t="s">
        <v>33</v>
      </c>
      <c r="B104" s="4" t="s">
        <v>34</v>
      </c>
      <c r="C104" s="2">
        <v>412</v>
      </c>
      <c r="D104" s="45">
        <v>98.79</v>
      </c>
      <c r="E104" s="28">
        <v>139.94</v>
      </c>
      <c r="F104" s="7">
        <f t="shared" si="12"/>
        <v>40701.48</v>
      </c>
      <c r="G104" s="17">
        <f t="shared" si="13"/>
        <v>57655.28</v>
      </c>
      <c r="H104" s="17">
        <f t="shared" si="14"/>
        <v>16953.799999999996</v>
      </c>
    </row>
    <row r="105" spans="1:8" ht="15">
      <c r="A105" s="35" t="s">
        <v>58</v>
      </c>
      <c r="B105" s="12" t="s">
        <v>59</v>
      </c>
      <c r="C105" s="2">
        <v>236</v>
      </c>
      <c r="D105" s="42">
        <v>48.859</v>
      </c>
      <c r="E105" s="10">
        <v>40.71</v>
      </c>
      <c r="F105" s="7">
        <f t="shared" si="12"/>
        <v>11530.724</v>
      </c>
      <c r="G105" s="17">
        <f t="shared" si="13"/>
        <v>9607.56</v>
      </c>
      <c r="H105" s="17">
        <f t="shared" si="14"/>
        <v>-1923.1640000000007</v>
      </c>
    </row>
    <row r="106" spans="1:8" ht="15">
      <c r="A106" s="33" t="s">
        <v>51</v>
      </c>
      <c r="B106" s="37"/>
      <c r="C106" s="37"/>
      <c r="D106" s="46"/>
      <c r="E106" s="24"/>
      <c r="F106" s="50">
        <f>SUM(F100:F105)</f>
        <v>213041.66700000002</v>
      </c>
      <c r="G106" s="50">
        <f>SUM(G100:G105)</f>
        <v>230913.78</v>
      </c>
      <c r="H106" s="50">
        <f>SUM(H100:H105)</f>
        <v>17872.112999999983</v>
      </c>
    </row>
    <row r="107" spans="1:8" ht="15">
      <c r="A107" s="5" t="s">
        <v>15</v>
      </c>
      <c r="C107" s="3"/>
      <c r="D107" s="43"/>
      <c r="E107" s="28"/>
      <c r="F107" s="4">
        <v>0</v>
      </c>
      <c r="G107" s="4">
        <v>0</v>
      </c>
      <c r="H107" s="4">
        <v>0</v>
      </c>
    </row>
    <row r="108" spans="1:8" ht="15">
      <c r="A108" s="33" t="s">
        <v>52</v>
      </c>
      <c r="B108" s="37"/>
      <c r="C108" s="37"/>
      <c r="D108" s="46"/>
      <c r="E108" s="24"/>
      <c r="F108" s="50">
        <f>SUM(F106:F107)</f>
        <v>213041.66700000002</v>
      </c>
      <c r="G108" s="50">
        <f>SUM(G106:G107)</f>
        <v>230913.78</v>
      </c>
      <c r="H108" s="50">
        <f>SUM(H106:H107)</f>
        <v>17872.112999999983</v>
      </c>
    </row>
    <row r="109" spans="1:8" ht="15">
      <c r="A109" s="33"/>
      <c r="B109" s="49"/>
      <c r="C109" s="49"/>
      <c r="D109" s="46"/>
      <c r="E109" s="24"/>
      <c r="F109" s="50"/>
      <c r="G109" s="50"/>
      <c r="H109" s="50"/>
    </row>
    <row r="110" spans="1:6" ht="15">
      <c r="A110" s="16" t="s">
        <v>40</v>
      </c>
      <c r="C110" s="3"/>
      <c r="D110" s="47"/>
      <c r="E110" s="31"/>
      <c r="F110" s="5"/>
    </row>
    <row r="111" spans="1:8" ht="15">
      <c r="A111" s="14" t="s">
        <v>97</v>
      </c>
      <c r="B111" s="27" t="s">
        <v>98</v>
      </c>
      <c r="C111" s="3">
        <v>1209</v>
      </c>
      <c r="D111" s="43">
        <v>36.707</v>
      </c>
      <c r="E111" s="57">
        <v>132.69</v>
      </c>
      <c r="F111" s="7">
        <f aca="true" t="shared" si="15" ref="F111:F124">C111*D111</f>
        <v>44378.763</v>
      </c>
      <c r="G111" s="17">
        <f aca="true" t="shared" si="16" ref="G111:G124">C111*E111</f>
        <v>160422.21</v>
      </c>
      <c r="H111" s="17">
        <f aca="true" t="shared" si="17" ref="H111:H124">G111-F111</f>
        <v>116043.44699999999</v>
      </c>
    </row>
    <row r="112" spans="1:8" ht="15">
      <c r="A112" s="35" t="s">
        <v>104</v>
      </c>
      <c r="B112" s="27" t="s">
        <v>103</v>
      </c>
      <c r="C112" s="3">
        <v>424</v>
      </c>
      <c r="D112" s="43">
        <v>249.862</v>
      </c>
      <c r="E112" s="57">
        <v>250.22</v>
      </c>
      <c r="F112" s="7">
        <f>C112*D112</f>
        <v>105941.488</v>
      </c>
      <c r="G112" s="17">
        <f>C112*E112</f>
        <v>106093.28</v>
      </c>
      <c r="H112" s="17">
        <f>G112-F112</f>
        <v>151.79200000000128</v>
      </c>
    </row>
    <row r="113" spans="1:8" ht="15">
      <c r="A113" s="35" t="s">
        <v>122</v>
      </c>
      <c r="B113" s="27" t="s">
        <v>123</v>
      </c>
      <c r="C113" s="3">
        <v>407</v>
      </c>
      <c r="D113" s="43">
        <v>14.26</v>
      </c>
      <c r="E113" s="57">
        <v>37.72</v>
      </c>
      <c r="F113" s="7">
        <f>C113*D113</f>
        <v>5803.82</v>
      </c>
      <c r="G113" s="17">
        <f>C113*E113</f>
        <v>15352.039999999999</v>
      </c>
      <c r="H113" s="17">
        <f>G113-F113</f>
        <v>9548.22</v>
      </c>
    </row>
    <row r="114" spans="1:8" ht="15">
      <c r="A114" s="5" t="s">
        <v>6</v>
      </c>
      <c r="B114" s="4" t="s">
        <v>8</v>
      </c>
      <c r="C114" s="2">
        <v>315</v>
      </c>
      <c r="D114" s="43">
        <v>114.5261</v>
      </c>
      <c r="E114" s="28">
        <v>84.45</v>
      </c>
      <c r="F114" s="7">
        <f>C114*D114</f>
        <v>36075.7215</v>
      </c>
      <c r="G114" s="17">
        <f>C114*E114</f>
        <v>26601.75</v>
      </c>
      <c r="H114" s="17">
        <f t="shared" si="17"/>
        <v>-9473.9715</v>
      </c>
    </row>
    <row r="115" spans="1:8" ht="15">
      <c r="A115" s="5" t="s">
        <v>7</v>
      </c>
      <c r="B115" s="4" t="s">
        <v>9</v>
      </c>
      <c r="C115" s="2">
        <v>412</v>
      </c>
      <c r="D115" s="43">
        <v>46.7039</v>
      </c>
      <c r="E115" s="57">
        <v>44.75</v>
      </c>
      <c r="F115" s="7">
        <f t="shared" si="15"/>
        <v>19242.0068</v>
      </c>
      <c r="G115" s="17">
        <f t="shared" si="16"/>
        <v>18437</v>
      </c>
      <c r="H115" s="17">
        <f t="shared" si="17"/>
        <v>-805.0067999999992</v>
      </c>
    </row>
    <row r="116" spans="1:8" ht="15">
      <c r="A116" s="5" t="s">
        <v>114</v>
      </c>
      <c r="B116" s="4" t="s">
        <v>19</v>
      </c>
      <c r="C116" s="2">
        <v>418</v>
      </c>
      <c r="D116" s="43">
        <v>54.895</v>
      </c>
      <c r="E116" s="57">
        <v>41.22</v>
      </c>
      <c r="F116" s="7">
        <f>C116*D116</f>
        <v>22946.11</v>
      </c>
      <c r="G116" s="17">
        <f>C116*E116</f>
        <v>17229.96</v>
      </c>
      <c r="H116" s="17">
        <f>G116-F116</f>
        <v>-5716.1500000000015</v>
      </c>
    </row>
    <row r="117" spans="1:8" ht="15">
      <c r="A117" s="5" t="s">
        <v>73</v>
      </c>
      <c r="B117" s="4" t="s">
        <v>74</v>
      </c>
      <c r="C117" s="3">
        <v>200</v>
      </c>
      <c r="D117" s="43">
        <v>148.94</v>
      </c>
      <c r="E117" s="28">
        <v>259.62</v>
      </c>
      <c r="F117" s="7">
        <f t="shared" si="15"/>
        <v>29788</v>
      </c>
      <c r="G117" s="17">
        <f t="shared" si="16"/>
        <v>51924</v>
      </c>
      <c r="H117" s="17">
        <f t="shared" si="17"/>
        <v>22136</v>
      </c>
    </row>
    <row r="118" spans="1:8" ht="15">
      <c r="A118" s="5" t="s">
        <v>99</v>
      </c>
      <c r="B118" s="4" t="s">
        <v>100</v>
      </c>
      <c r="C118" s="2">
        <v>300</v>
      </c>
      <c r="D118" s="43">
        <v>66.5767</v>
      </c>
      <c r="E118" s="57">
        <v>70.82</v>
      </c>
      <c r="F118" s="7">
        <f>C118*D118</f>
        <v>19973.010000000002</v>
      </c>
      <c r="G118" s="17">
        <f>C118*E118</f>
        <v>21245.999999999996</v>
      </c>
      <c r="H118" s="17">
        <f>G118-F118</f>
        <v>1272.9899999999943</v>
      </c>
    </row>
    <row r="119" spans="1:8" ht="15">
      <c r="A119" s="14" t="s">
        <v>92</v>
      </c>
      <c r="B119" s="27" t="s">
        <v>93</v>
      </c>
      <c r="C119" s="3">
        <v>151</v>
      </c>
      <c r="D119" s="43">
        <v>199.9165</v>
      </c>
      <c r="E119" s="57">
        <v>263.71</v>
      </c>
      <c r="F119" s="7">
        <f t="shared" si="15"/>
        <v>30187.3915</v>
      </c>
      <c r="G119" s="17">
        <f t="shared" si="16"/>
        <v>39820.21</v>
      </c>
      <c r="H119" s="17">
        <f t="shared" si="17"/>
        <v>9632.818499999998</v>
      </c>
    </row>
    <row r="120" spans="1:8" ht="15">
      <c r="A120" s="35" t="s">
        <v>101</v>
      </c>
      <c r="B120" s="27" t="s">
        <v>102</v>
      </c>
      <c r="C120" s="3">
        <v>300</v>
      </c>
      <c r="D120" s="43">
        <v>99.006</v>
      </c>
      <c r="E120" s="57">
        <v>117.06</v>
      </c>
      <c r="F120" s="7">
        <f t="shared" si="15"/>
        <v>29701.8</v>
      </c>
      <c r="G120" s="17">
        <f t="shared" si="16"/>
        <v>35118</v>
      </c>
      <c r="H120" s="17">
        <f t="shared" si="17"/>
        <v>5416.200000000001</v>
      </c>
    </row>
    <row r="121" spans="1:8" ht="15">
      <c r="A121" s="14" t="s">
        <v>88</v>
      </c>
      <c r="B121" s="27" t="s">
        <v>89</v>
      </c>
      <c r="C121" s="3">
        <v>250</v>
      </c>
      <c r="D121" s="44">
        <v>143.61</v>
      </c>
      <c r="E121" s="58">
        <v>290.24</v>
      </c>
      <c r="F121" s="7">
        <f t="shared" si="15"/>
        <v>35902.5</v>
      </c>
      <c r="G121" s="17">
        <f t="shared" si="16"/>
        <v>72560</v>
      </c>
      <c r="H121" s="17">
        <f t="shared" si="17"/>
        <v>36657.5</v>
      </c>
    </row>
    <row r="122" spans="1:8" ht="15">
      <c r="A122" s="35" t="s">
        <v>124</v>
      </c>
      <c r="B122" s="27" t="s">
        <v>125</v>
      </c>
      <c r="C122" s="3">
        <v>203</v>
      </c>
      <c r="D122" s="44">
        <v>44.09</v>
      </c>
      <c r="E122" s="58">
        <v>67.55</v>
      </c>
      <c r="F122" s="7">
        <f t="shared" si="15"/>
        <v>8950.27</v>
      </c>
      <c r="G122" s="17">
        <f t="shared" si="16"/>
        <v>13712.65</v>
      </c>
      <c r="H122" s="17">
        <f>G122-F122</f>
        <v>4762.379999999999</v>
      </c>
    </row>
    <row r="123" spans="1:8" ht="15">
      <c r="A123" s="35" t="s">
        <v>135</v>
      </c>
      <c r="B123" s="27" t="s">
        <v>128</v>
      </c>
      <c r="C123" s="3">
        <v>413</v>
      </c>
      <c r="D123" s="44">
        <v>124.8397</v>
      </c>
      <c r="E123" s="58">
        <v>71.51</v>
      </c>
      <c r="F123" s="7">
        <f>C123*D123</f>
        <v>51558.7961</v>
      </c>
      <c r="G123" s="17">
        <f>C123*E123</f>
        <v>29533.63</v>
      </c>
      <c r="H123" s="17">
        <f>G123-F123</f>
        <v>-22025.1661</v>
      </c>
    </row>
    <row r="124" spans="1:8" ht="15">
      <c r="A124" s="35" t="s">
        <v>84</v>
      </c>
      <c r="B124" s="27" t="s">
        <v>85</v>
      </c>
      <c r="C124" s="3">
        <v>200</v>
      </c>
      <c r="D124" s="44">
        <v>175.8799</v>
      </c>
      <c r="E124" s="58">
        <v>328.73</v>
      </c>
      <c r="F124" s="7">
        <f t="shared" si="15"/>
        <v>35175.979999999996</v>
      </c>
      <c r="G124" s="17">
        <f t="shared" si="16"/>
        <v>65746</v>
      </c>
      <c r="H124" s="17">
        <f t="shared" si="17"/>
        <v>30570.020000000004</v>
      </c>
    </row>
    <row r="125" spans="1:8" ht="15">
      <c r="A125" s="35" t="s">
        <v>133</v>
      </c>
      <c r="B125" s="27" t="s">
        <v>134</v>
      </c>
      <c r="C125" s="3">
        <v>120</v>
      </c>
      <c r="D125" s="44">
        <v>27.75</v>
      </c>
      <c r="E125" s="58">
        <v>33.4</v>
      </c>
      <c r="F125" s="7">
        <f>C125*D125</f>
        <v>3330</v>
      </c>
      <c r="G125" s="17">
        <f>C125*E125</f>
        <v>4008</v>
      </c>
      <c r="H125" s="17">
        <f>G125-F125</f>
        <v>678</v>
      </c>
    </row>
    <row r="126" spans="1:8" ht="15">
      <c r="A126" s="33" t="s">
        <v>53</v>
      </c>
      <c r="B126" s="49"/>
      <c r="C126" s="49"/>
      <c r="D126" s="46"/>
      <c r="E126" s="24"/>
      <c r="F126" s="50">
        <f>SUM(F111:F125)</f>
        <v>478955.6569</v>
      </c>
      <c r="G126" s="67">
        <f>SUM(G111:G125)</f>
        <v>677804.73</v>
      </c>
      <c r="H126" s="67">
        <f>SUM(H111:H125)</f>
        <v>198849.07309999998</v>
      </c>
    </row>
    <row r="127" spans="1:8" ht="15">
      <c r="A127" s="6" t="s">
        <v>15</v>
      </c>
      <c r="C127" s="27"/>
      <c r="D127" s="43"/>
      <c r="E127" s="28"/>
      <c r="F127" s="7">
        <v>0</v>
      </c>
      <c r="G127" s="17">
        <v>0</v>
      </c>
      <c r="H127" s="17">
        <f>G127-F127</f>
        <v>0</v>
      </c>
    </row>
    <row r="128" spans="1:8" ht="15">
      <c r="A128" s="33" t="s">
        <v>54</v>
      </c>
      <c r="B128" s="49"/>
      <c r="C128" s="49"/>
      <c r="D128" s="46"/>
      <c r="E128" s="49"/>
      <c r="F128" s="50">
        <f>SUM(F126:F127)</f>
        <v>478955.6569</v>
      </c>
      <c r="G128" s="50">
        <f>SUM(G126:G127)</f>
        <v>677804.73</v>
      </c>
      <c r="H128" s="50">
        <f>SUM(H126:H127)</f>
        <v>198849.07309999998</v>
      </c>
    </row>
    <row r="129" spans="1:8" ht="15">
      <c r="A129" s="33"/>
      <c r="B129" s="40"/>
      <c r="C129" s="40"/>
      <c r="D129" s="46"/>
      <c r="E129" s="24"/>
      <c r="F129" s="50"/>
      <c r="G129" s="50"/>
      <c r="H129" s="50"/>
    </row>
    <row r="130" spans="1:8" ht="15">
      <c r="A130" s="26" t="s">
        <v>150</v>
      </c>
      <c r="B130" s="4"/>
      <c r="C130" s="2"/>
      <c r="D130" s="45"/>
      <c r="E130" s="28"/>
      <c r="G130" s="17"/>
      <c r="H130" s="17"/>
    </row>
    <row r="131" spans="1:6" ht="15">
      <c r="A131" s="16" t="s">
        <v>40</v>
      </c>
      <c r="C131" s="3"/>
      <c r="D131" s="47"/>
      <c r="E131" s="31"/>
      <c r="F131" s="5"/>
    </row>
    <row r="132" spans="1:8" ht="15">
      <c r="A132" s="14" t="s">
        <v>71</v>
      </c>
      <c r="B132" s="3" t="s">
        <v>72</v>
      </c>
      <c r="C132" s="3">
        <v>165</v>
      </c>
      <c r="D132" s="44">
        <v>80.659</v>
      </c>
      <c r="E132" s="10">
        <v>231.87</v>
      </c>
      <c r="F132" s="7">
        <f aca="true" t="shared" si="18" ref="F132:F137">C132*D132</f>
        <v>13308.735</v>
      </c>
      <c r="G132" s="17">
        <f aca="true" t="shared" si="19" ref="G132:G137">C132*E132</f>
        <v>38258.55</v>
      </c>
      <c r="H132" s="17">
        <f aca="true" t="shared" si="20" ref="H132:H137">G132-F132</f>
        <v>24949.815000000002</v>
      </c>
    </row>
    <row r="133" spans="1:8" ht="15">
      <c r="A133" s="35" t="s">
        <v>115</v>
      </c>
      <c r="B133" s="27" t="s">
        <v>118</v>
      </c>
      <c r="C133" s="3">
        <v>120</v>
      </c>
      <c r="D133" s="44">
        <v>187.0181</v>
      </c>
      <c r="E133" s="10">
        <v>216.36</v>
      </c>
      <c r="F133" s="7">
        <f t="shared" si="18"/>
        <v>22442.172</v>
      </c>
      <c r="G133" s="17">
        <f t="shared" si="19"/>
        <v>25963.2</v>
      </c>
      <c r="H133" s="17">
        <f t="shared" si="20"/>
        <v>3521.028000000002</v>
      </c>
    </row>
    <row r="134" spans="1:8" ht="15">
      <c r="A134" s="35" t="s">
        <v>129</v>
      </c>
      <c r="B134" s="27" t="s">
        <v>130</v>
      </c>
      <c r="C134" s="3">
        <v>35</v>
      </c>
      <c r="D134" s="44">
        <v>77.49</v>
      </c>
      <c r="E134" s="10">
        <v>214.58</v>
      </c>
      <c r="F134" s="7">
        <f t="shared" si="18"/>
        <v>2712.1499999999996</v>
      </c>
      <c r="G134" s="17">
        <f t="shared" si="19"/>
        <v>7510.3</v>
      </c>
      <c r="H134" s="17">
        <f t="shared" si="20"/>
        <v>4798.150000000001</v>
      </c>
    </row>
    <row r="135" spans="1:8" ht="15">
      <c r="A135" s="35" t="s">
        <v>116</v>
      </c>
      <c r="B135" s="27" t="s">
        <v>65</v>
      </c>
      <c r="C135" s="3">
        <v>306</v>
      </c>
      <c r="D135" s="44">
        <v>73.2239</v>
      </c>
      <c r="E135" s="10">
        <v>93.18</v>
      </c>
      <c r="F135" s="7">
        <f t="shared" si="18"/>
        <v>22406.5134</v>
      </c>
      <c r="G135" s="17">
        <f t="shared" si="19"/>
        <v>28513.08</v>
      </c>
      <c r="H135" s="17">
        <f t="shared" si="20"/>
        <v>6106.566600000002</v>
      </c>
    </row>
    <row r="136" spans="1:8" ht="15">
      <c r="A136" s="35" t="s">
        <v>117</v>
      </c>
      <c r="B136" s="27" t="s">
        <v>119</v>
      </c>
      <c r="C136" s="3">
        <v>201</v>
      </c>
      <c r="D136" s="44">
        <v>142.3502</v>
      </c>
      <c r="E136" s="10">
        <v>208.22</v>
      </c>
      <c r="F136" s="7">
        <f t="shared" si="18"/>
        <v>28612.3902</v>
      </c>
      <c r="G136" s="17">
        <f t="shared" si="19"/>
        <v>41852.22</v>
      </c>
      <c r="H136" s="17">
        <f t="shared" si="20"/>
        <v>13239.8298</v>
      </c>
    </row>
    <row r="137" spans="1:8" s="29" customFormat="1" ht="15">
      <c r="A137" s="5" t="s">
        <v>31</v>
      </c>
      <c r="B137" s="27" t="s">
        <v>26</v>
      </c>
      <c r="C137" s="3">
        <v>417</v>
      </c>
      <c r="D137" s="44">
        <v>94.947</v>
      </c>
      <c r="E137" s="10">
        <v>144.15</v>
      </c>
      <c r="F137" s="7">
        <f t="shared" si="18"/>
        <v>39592.899</v>
      </c>
      <c r="G137" s="17">
        <f t="shared" si="19"/>
        <v>60110.55</v>
      </c>
      <c r="H137" s="17">
        <f t="shared" si="20"/>
        <v>20517.651000000005</v>
      </c>
    </row>
    <row r="138" spans="1:8" s="25" customFormat="1" ht="15">
      <c r="A138" s="33" t="s">
        <v>53</v>
      </c>
      <c r="B138" s="37"/>
      <c r="C138" s="37"/>
      <c r="D138" s="46"/>
      <c r="E138" s="24"/>
      <c r="F138" s="50">
        <f>SUM(F132:F137)</f>
        <v>129074.8596</v>
      </c>
      <c r="G138" s="51">
        <f>SUM(G132:G137)</f>
        <v>202207.90000000002</v>
      </c>
      <c r="H138" s="51">
        <f>SUM(H132:H137)</f>
        <v>73133.04040000001</v>
      </c>
    </row>
    <row r="139" spans="1:8" ht="15">
      <c r="A139" s="6" t="s">
        <v>15</v>
      </c>
      <c r="C139" s="27"/>
      <c r="D139" s="43"/>
      <c r="E139" s="28"/>
      <c r="F139" s="7">
        <v>0</v>
      </c>
      <c r="G139" s="17">
        <v>0</v>
      </c>
      <c r="H139" s="17">
        <f>G139-F139</f>
        <v>0</v>
      </c>
    </row>
    <row r="140" spans="1:8" s="25" customFormat="1" ht="15">
      <c r="A140" s="33" t="s">
        <v>54</v>
      </c>
      <c r="B140" s="37"/>
      <c r="C140" s="37"/>
      <c r="D140" s="46"/>
      <c r="E140" s="37"/>
      <c r="F140" s="50">
        <f>SUM(F138:F139)</f>
        <v>129074.8596</v>
      </c>
      <c r="G140" s="50">
        <f>SUM(G138:G139)</f>
        <v>202207.90000000002</v>
      </c>
      <c r="H140" s="50">
        <f>SUM(H138:H139)</f>
        <v>73133.04040000001</v>
      </c>
    </row>
    <row r="141" spans="1:8" s="25" customFormat="1" ht="15">
      <c r="A141" s="33"/>
      <c r="B141" s="38"/>
      <c r="C141" s="38"/>
      <c r="D141" s="46"/>
      <c r="E141" s="38"/>
      <c r="F141" s="50"/>
      <c r="G141" s="50"/>
      <c r="H141" s="50"/>
    </row>
    <row r="142" spans="1:8" s="25" customFormat="1" ht="15">
      <c r="A142" s="26" t="s">
        <v>151</v>
      </c>
      <c r="B142" s="38"/>
      <c r="C142" s="38"/>
      <c r="D142" s="46"/>
      <c r="E142" s="38"/>
      <c r="F142" s="50"/>
      <c r="G142" s="50"/>
      <c r="H142" s="50"/>
    </row>
    <row r="143" spans="1:8" s="25" customFormat="1" ht="15">
      <c r="A143" s="16" t="s">
        <v>39</v>
      </c>
      <c r="B143" s="38"/>
      <c r="C143" s="38"/>
      <c r="D143" s="46"/>
      <c r="E143" s="38"/>
      <c r="F143" s="50"/>
      <c r="G143" s="50"/>
      <c r="H143" s="50"/>
    </row>
    <row r="144" spans="1:8" s="25" customFormat="1" ht="15">
      <c r="A144" s="14" t="s">
        <v>66</v>
      </c>
      <c r="B144" s="12" t="s">
        <v>68</v>
      </c>
      <c r="C144" s="2">
        <v>1113</v>
      </c>
      <c r="D144" s="42">
        <v>29.897</v>
      </c>
      <c r="E144" s="10">
        <v>43.38</v>
      </c>
      <c r="F144" s="7">
        <f aca="true" t="shared" si="21" ref="F144:F153">C144*D144</f>
        <v>33275.361</v>
      </c>
      <c r="G144" s="17">
        <f aca="true" t="shared" si="22" ref="G144:G153">C144*E144</f>
        <v>48281.94</v>
      </c>
      <c r="H144" s="17">
        <f aca="true" t="shared" si="23" ref="H144:H153">G144-F144</f>
        <v>15006.579000000005</v>
      </c>
    </row>
    <row r="145" spans="1:8" s="25" customFormat="1" ht="15">
      <c r="A145" s="35" t="s">
        <v>79</v>
      </c>
      <c r="B145" s="12" t="s">
        <v>10</v>
      </c>
      <c r="C145" s="2">
        <v>465</v>
      </c>
      <c r="D145" s="42">
        <v>37.1006</v>
      </c>
      <c r="E145" s="10">
        <v>54.43</v>
      </c>
      <c r="F145" s="7">
        <f t="shared" si="21"/>
        <v>17251.779</v>
      </c>
      <c r="G145" s="17">
        <f t="shared" si="22"/>
        <v>25309.95</v>
      </c>
      <c r="H145" s="17">
        <f t="shared" si="23"/>
        <v>8058.171000000002</v>
      </c>
    </row>
    <row r="146" spans="1:8" s="25" customFormat="1" ht="15">
      <c r="A146" s="6" t="s">
        <v>35</v>
      </c>
      <c r="B146" s="4" t="s">
        <v>11</v>
      </c>
      <c r="C146" s="8">
        <v>147</v>
      </c>
      <c r="D146" s="45">
        <v>37.09</v>
      </c>
      <c r="E146" s="28">
        <v>52.62</v>
      </c>
      <c r="F146" s="7">
        <f>C146*D146</f>
        <v>5452.2300000000005</v>
      </c>
      <c r="G146" s="17">
        <f>C146*E146</f>
        <v>7735.139999999999</v>
      </c>
      <c r="H146" s="17">
        <f>G146-F146</f>
        <v>2282.909999999999</v>
      </c>
    </row>
    <row r="147" spans="1:8" s="25" customFormat="1" ht="15">
      <c r="A147" t="s">
        <v>126</v>
      </c>
      <c r="B147" s="12" t="s">
        <v>127</v>
      </c>
      <c r="C147" s="2">
        <v>62</v>
      </c>
      <c r="D147" s="42">
        <v>51.445</v>
      </c>
      <c r="E147" s="10">
        <v>92.19</v>
      </c>
      <c r="F147" s="7">
        <f>C147*D147</f>
        <v>3189.59</v>
      </c>
      <c r="G147" s="17">
        <f>C147*E147</f>
        <v>5715.78</v>
      </c>
      <c r="H147" s="17">
        <f>G147-F147</f>
        <v>2526.1899999999996</v>
      </c>
    </row>
    <row r="148" spans="1:8" s="25" customFormat="1" ht="15">
      <c r="A148" s="48" t="s">
        <v>82</v>
      </c>
      <c r="B148" s="12" t="s">
        <v>83</v>
      </c>
      <c r="C148" s="2">
        <v>587</v>
      </c>
      <c r="D148" s="42">
        <v>47.214</v>
      </c>
      <c r="E148" s="10">
        <v>62.98</v>
      </c>
      <c r="F148" s="7">
        <f t="shared" si="21"/>
        <v>27714.618</v>
      </c>
      <c r="G148" s="17">
        <f t="shared" si="22"/>
        <v>36969.259999999995</v>
      </c>
      <c r="H148" s="17">
        <f>G148-F148</f>
        <v>9254.641999999996</v>
      </c>
    </row>
    <row r="149" spans="1:8" s="25" customFormat="1" ht="15">
      <c r="A149" t="s">
        <v>131</v>
      </c>
      <c r="B149" s="12" t="s">
        <v>132</v>
      </c>
      <c r="C149" s="2">
        <v>181</v>
      </c>
      <c r="D149" s="65">
        <v>40.3816</v>
      </c>
      <c r="E149" s="10">
        <v>74.26</v>
      </c>
      <c r="F149" s="7">
        <f>C149*D149</f>
        <v>7309.0696</v>
      </c>
      <c r="G149" s="17">
        <f>C149*E149</f>
        <v>13441.060000000001</v>
      </c>
      <c r="H149" s="17">
        <f>G149-F149</f>
        <v>6131.9904000000015</v>
      </c>
    </row>
    <row r="150" spans="1:8" s="25" customFormat="1" ht="15">
      <c r="A150" s="48" t="s">
        <v>86</v>
      </c>
      <c r="B150" s="12" t="s">
        <v>87</v>
      </c>
      <c r="C150" s="2">
        <v>735</v>
      </c>
      <c r="D150" s="42">
        <v>16.5945</v>
      </c>
      <c r="E150" s="10">
        <v>54.95</v>
      </c>
      <c r="F150" s="7">
        <f t="shared" si="21"/>
        <v>12196.9575</v>
      </c>
      <c r="G150" s="17">
        <f t="shared" si="22"/>
        <v>40388.25</v>
      </c>
      <c r="H150" s="17">
        <f>G150-F150</f>
        <v>28191.2925</v>
      </c>
    </row>
    <row r="151" spans="1:8" s="25" customFormat="1" ht="15">
      <c r="A151" s="35" t="s">
        <v>80</v>
      </c>
      <c r="B151" s="12" t="s">
        <v>81</v>
      </c>
      <c r="C151" s="2">
        <v>582</v>
      </c>
      <c r="D151" s="42">
        <v>26.5625</v>
      </c>
      <c r="E151" s="10">
        <v>54.1</v>
      </c>
      <c r="F151" s="7">
        <f t="shared" si="21"/>
        <v>15459.375</v>
      </c>
      <c r="G151" s="17">
        <f t="shared" si="22"/>
        <v>31486.2</v>
      </c>
      <c r="H151" s="17">
        <f t="shared" si="23"/>
        <v>16026.825</v>
      </c>
    </row>
    <row r="152" spans="1:8" s="25" customFormat="1" ht="15">
      <c r="A152" s="35" t="s">
        <v>58</v>
      </c>
      <c r="B152" s="12" t="s">
        <v>59</v>
      </c>
      <c r="C152" s="2">
        <v>574</v>
      </c>
      <c r="D152" s="42">
        <v>46.6314</v>
      </c>
      <c r="E152" s="10">
        <v>40.71</v>
      </c>
      <c r="F152" s="7">
        <f t="shared" si="21"/>
        <v>26766.4236</v>
      </c>
      <c r="G152" s="17">
        <f t="shared" si="22"/>
        <v>23367.54</v>
      </c>
      <c r="H152" s="17">
        <f t="shared" si="23"/>
        <v>-3398.8835999999974</v>
      </c>
    </row>
    <row r="153" spans="1:8" s="25" customFormat="1" ht="15">
      <c r="A153" s="5" t="s">
        <v>138</v>
      </c>
      <c r="B153" s="4" t="s">
        <v>69</v>
      </c>
      <c r="C153" s="2">
        <v>919</v>
      </c>
      <c r="D153" s="45">
        <v>69.6137</v>
      </c>
      <c r="E153" s="28">
        <v>71.92</v>
      </c>
      <c r="F153" s="7">
        <f t="shared" si="21"/>
        <v>63974.9903</v>
      </c>
      <c r="G153" s="17">
        <f t="shared" si="22"/>
        <v>66094.48</v>
      </c>
      <c r="H153" s="17">
        <f t="shared" si="23"/>
        <v>2119.4896999999983</v>
      </c>
    </row>
    <row r="154" spans="1:8" s="25" customFormat="1" ht="15">
      <c r="A154" s="33" t="s">
        <v>51</v>
      </c>
      <c r="B154" s="38"/>
      <c r="C154" s="38"/>
      <c r="D154" s="46"/>
      <c r="E154" s="24"/>
      <c r="F154" s="50">
        <f>SUM(F144:F153)</f>
        <v>212590.39400000003</v>
      </c>
      <c r="G154" s="50">
        <f>SUM(G144:G153)</f>
        <v>298789.60000000003</v>
      </c>
      <c r="H154" s="50">
        <f>SUM(H144:H153)</f>
        <v>86199.206</v>
      </c>
    </row>
    <row r="155" spans="1:8" s="25" customFormat="1" ht="15">
      <c r="A155" s="5" t="s">
        <v>15</v>
      </c>
      <c r="B155" s="27"/>
      <c r="C155" s="3"/>
      <c r="D155" s="43"/>
      <c r="E155" s="28"/>
      <c r="F155" s="4">
        <v>0</v>
      </c>
      <c r="G155" s="4">
        <v>0</v>
      </c>
      <c r="H155" s="17">
        <f>G155-F155</f>
        <v>0</v>
      </c>
    </row>
    <row r="156" spans="1:8" s="25" customFormat="1" ht="15">
      <c r="A156" s="33" t="s">
        <v>52</v>
      </c>
      <c r="B156" s="38"/>
      <c r="C156" s="38"/>
      <c r="D156" s="46"/>
      <c r="E156" s="24"/>
      <c r="F156" s="50">
        <f>SUM(F154:F155)</f>
        <v>212590.39400000003</v>
      </c>
      <c r="G156" s="50">
        <f>SUM(G154:G155)</f>
        <v>298789.60000000003</v>
      </c>
      <c r="H156" s="50">
        <f>SUM(H154:H155)</f>
        <v>86199.206</v>
      </c>
    </row>
    <row r="157" spans="1:8" s="25" customFormat="1" ht="15">
      <c r="A157" s="33"/>
      <c r="B157" s="41"/>
      <c r="C157" s="41"/>
      <c r="D157" s="46"/>
      <c r="E157" s="24"/>
      <c r="F157" s="50"/>
      <c r="G157" s="50"/>
      <c r="H157" s="50"/>
    </row>
    <row r="158" spans="1:8" s="25" customFormat="1" ht="15">
      <c r="A158" s="16" t="s">
        <v>40</v>
      </c>
      <c r="C158" s="3"/>
      <c r="D158" s="44"/>
      <c r="E158" s="3"/>
      <c r="F158" s="7"/>
      <c r="G158" s="7"/>
      <c r="H158" s="7"/>
    </row>
    <row r="159" spans="1:8" s="25" customFormat="1" ht="15">
      <c r="A159" s="5" t="s">
        <v>90</v>
      </c>
      <c r="B159" s="4" t="s">
        <v>91</v>
      </c>
      <c r="C159" s="3">
        <v>533</v>
      </c>
      <c r="D159" s="43">
        <v>103.7126</v>
      </c>
      <c r="E159" s="28">
        <v>153.2</v>
      </c>
      <c r="F159" s="7">
        <f>C159*D159</f>
        <v>55278.8158</v>
      </c>
      <c r="G159" s="17">
        <f>C159*E159</f>
        <v>81655.59999999999</v>
      </c>
      <c r="H159" s="17">
        <f>G159-F159</f>
        <v>26376.784199999995</v>
      </c>
    </row>
    <row r="160" spans="1:8" s="25" customFormat="1" ht="15">
      <c r="A160" s="5" t="s">
        <v>75</v>
      </c>
      <c r="B160" s="4" t="s">
        <v>76</v>
      </c>
      <c r="C160" s="3">
        <v>311</v>
      </c>
      <c r="D160" s="43">
        <v>162.605</v>
      </c>
      <c r="E160" s="28">
        <v>182.05</v>
      </c>
      <c r="F160" s="7">
        <f>C160*D160</f>
        <v>50570.155</v>
      </c>
      <c r="G160" s="17">
        <f>C160*E160</f>
        <v>56617.55</v>
      </c>
      <c r="H160" s="17">
        <f>G160-F160</f>
        <v>6047.395000000004</v>
      </c>
    </row>
    <row r="161" spans="1:8" s="25" customFormat="1" ht="15">
      <c r="A161" s="5" t="s">
        <v>73</v>
      </c>
      <c r="B161" s="4" t="s">
        <v>74</v>
      </c>
      <c r="C161" s="3">
        <v>251</v>
      </c>
      <c r="D161" s="43">
        <v>197.8067</v>
      </c>
      <c r="E161" s="28">
        <v>259.62</v>
      </c>
      <c r="F161" s="7">
        <f>C161*D161</f>
        <v>49649.481700000004</v>
      </c>
      <c r="G161" s="17">
        <f>C161*E161</f>
        <v>65164.62</v>
      </c>
      <c r="H161" s="17">
        <f>G161-F161</f>
        <v>15515.138299999999</v>
      </c>
    </row>
    <row r="162" spans="1:8" s="25" customFormat="1" ht="15">
      <c r="A162" s="5" t="s">
        <v>27</v>
      </c>
      <c r="B162" s="4" t="s">
        <v>22</v>
      </c>
      <c r="C162" s="3">
        <v>132</v>
      </c>
      <c r="D162" s="43">
        <v>62.66</v>
      </c>
      <c r="E162" s="28">
        <v>157.38</v>
      </c>
      <c r="F162" s="7">
        <f>C162*D162</f>
        <v>8271.119999999999</v>
      </c>
      <c r="G162" s="17">
        <f>C162*E162</f>
        <v>20774.16</v>
      </c>
      <c r="H162" s="17">
        <f>G162-F162</f>
        <v>12503.04</v>
      </c>
    </row>
    <row r="163" spans="1:8" s="25" customFormat="1" ht="15">
      <c r="A163" s="5" t="s">
        <v>57</v>
      </c>
      <c r="B163" s="4" t="s">
        <v>60</v>
      </c>
      <c r="C163" s="3">
        <v>172</v>
      </c>
      <c r="D163" s="43">
        <v>177.812</v>
      </c>
      <c r="E163" s="28">
        <v>356.94</v>
      </c>
      <c r="F163" s="7">
        <f>C163*D163</f>
        <v>30583.664</v>
      </c>
      <c r="G163" s="17">
        <f>C163*E163</f>
        <v>61393.68</v>
      </c>
      <c r="H163" s="17">
        <f>G163-F163</f>
        <v>30810.016</v>
      </c>
    </row>
    <row r="164" spans="1:8" s="25" customFormat="1" ht="15">
      <c r="A164" s="33" t="s">
        <v>53</v>
      </c>
      <c r="B164" s="41"/>
      <c r="C164" s="41"/>
      <c r="D164" s="46"/>
      <c r="E164" s="24"/>
      <c r="F164" s="50">
        <f>SUM(F159:F163)</f>
        <v>194353.2365</v>
      </c>
      <c r="G164" s="50">
        <f>SUM(G159:G163)</f>
        <v>285605.61</v>
      </c>
      <c r="H164" s="50">
        <f>SUM(H159:H163)</f>
        <v>91252.3735</v>
      </c>
    </row>
    <row r="165" spans="1:8" s="25" customFormat="1" ht="15">
      <c r="A165" s="6" t="s">
        <v>15</v>
      </c>
      <c r="B165" s="27"/>
      <c r="C165" s="27"/>
      <c r="D165" s="43"/>
      <c r="E165" s="28"/>
      <c r="F165" s="7">
        <v>0</v>
      </c>
      <c r="G165" s="7">
        <f>F165</f>
        <v>0</v>
      </c>
      <c r="H165" s="17">
        <f>G165-F165</f>
        <v>0</v>
      </c>
    </row>
    <row r="166" spans="1:8" s="25" customFormat="1" ht="15">
      <c r="A166" s="33" t="s">
        <v>54</v>
      </c>
      <c r="B166" s="41"/>
      <c r="C166" s="41"/>
      <c r="D166" s="46"/>
      <c r="E166" s="41"/>
      <c r="F166" s="50">
        <f>SUM(F164:F165)</f>
        <v>194353.2365</v>
      </c>
      <c r="G166" s="50">
        <f>SUM(G164:G165)</f>
        <v>285605.61</v>
      </c>
      <c r="H166" s="50">
        <f>SUM(H164:H165)</f>
        <v>91252.3735</v>
      </c>
    </row>
    <row r="167" spans="1:8" s="25" customFormat="1" ht="15">
      <c r="A167" s="33"/>
      <c r="B167" s="38"/>
      <c r="C167" s="38"/>
      <c r="D167" s="46"/>
      <c r="E167" s="38"/>
      <c r="F167" s="50"/>
      <c r="G167" s="50"/>
      <c r="H167" s="50"/>
    </row>
    <row r="168" spans="1:8" s="25" customFormat="1" ht="15">
      <c r="A168" s="26" t="s">
        <v>70</v>
      </c>
      <c r="B168" s="38"/>
      <c r="C168" s="38"/>
      <c r="D168" s="46"/>
      <c r="E168" s="38"/>
      <c r="F168" s="50"/>
      <c r="G168" s="50"/>
      <c r="H168" s="50"/>
    </row>
    <row r="169" spans="1:8" s="25" customFormat="1" ht="15">
      <c r="A169" s="16" t="s">
        <v>39</v>
      </c>
      <c r="B169" s="38"/>
      <c r="C169" s="38"/>
      <c r="D169" s="46"/>
      <c r="E169" s="38"/>
      <c r="F169" s="50"/>
      <c r="G169" s="50"/>
      <c r="H169" s="50"/>
    </row>
    <row r="170" spans="1:10" s="25" customFormat="1" ht="15">
      <c r="A170" s="6" t="s">
        <v>4</v>
      </c>
      <c r="B170" s="4" t="s">
        <v>13</v>
      </c>
      <c r="C170" s="3">
        <v>592</v>
      </c>
      <c r="D170" s="44">
        <v>24.3628</v>
      </c>
      <c r="E170" s="10">
        <v>18.41</v>
      </c>
      <c r="F170" s="7">
        <f>C170*D170</f>
        <v>14422.7776</v>
      </c>
      <c r="G170" s="17">
        <f>C170*E170</f>
        <v>10898.72</v>
      </c>
      <c r="H170" s="7">
        <f>G170-F170</f>
        <v>-3524.0576</v>
      </c>
      <c r="J170" s="32"/>
    </row>
    <row r="171" spans="1:10" s="25" customFormat="1" ht="15">
      <c r="A171" s="6" t="s">
        <v>77</v>
      </c>
      <c r="B171" s="4" t="s">
        <v>78</v>
      </c>
      <c r="C171" s="3">
        <v>21</v>
      </c>
      <c r="D171" s="44">
        <v>832</v>
      </c>
      <c r="E171" s="10">
        <v>762.5</v>
      </c>
      <c r="F171" s="7">
        <f>C171*D171</f>
        <v>17472</v>
      </c>
      <c r="G171" s="17">
        <f>C171*E171</f>
        <v>16012.5</v>
      </c>
      <c r="H171" s="7">
        <f>G171-F171</f>
        <v>-1459.5</v>
      </c>
      <c r="J171" s="32"/>
    </row>
    <row r="172" spans="1:8" s="25" customFormat="1" ht="15">
      <c r="A172" s="5" t="s">
        <v>67</v>
      </c>
      <c r="B172" s="4" t="s">
        <v>37</v>
      </c>
      <c r="C172" s="2">
        <v>629</v>
      </c>
      <c r="D172" s="45">
        <v>93.0187</v>
      </c>
      <c r="E172" s="28">
        <v>104.59</v>
      </c>
      <c r="F172" s="7">
        <f>C172*D172</f>
        <v>58508.762299999995</v>
      </c>
      <c r="G172" s="17">
        <f>C172*E172</f>
        <v>65787.11</v>
      </c>
      <c r="H172" s="7">
        <f>G172-F172</f>
        <v>7278.347700000006</v>
      </c>
    </row>
    <row r="173" spans="1:8" s="25" customFormat="1" ht="15">
      <c r="A173" s="33" t="s">
        <v>51</v>
      </c>
      <c r="B173" s="38"/>
      <c r="C173" s="38"/>
      <c r="D173" s="46"/>
      <c r="E173" s="24"/>
      <c r="F173" s="50">
        <f>SUM(F170:F172)</f>
        <v>90403.5399</v>
      </c>
      <c r="G173" s="50">
        <f>SUM(G170:G172)</f>
        <v>92698.33</v>
      </c>
      <c r="H173" s="50">
        <f>SUM(H170:H172)</f>
        <v>2294.7901000000056</v>
      </c>
    </row>
    <row r="174" spans="1:8" s="25" customFormat="1" ht="15">
      <c r="A174" s="5" t="s">
        <v>15</v>
      </c>
      <c r="B174" s="27"/>
      <c r="C174" s="3"/>
      <c r="D174" s="43"/>
      <c r="E174" s="28"/>
      <c r="F174" s="4">
        <v>0</v>
      </c>
      <c r="G174" s="4">
        <v>0</v>
      </c>
      <c r="H174" s="7">
        <f>G174-F174</f>
        <v>0</v>
      </c>
    </row>
    <row r="175" spans="1:8" s="25" customFormat="1" ht="15">
      <c r="A175" s="33" t="s">
        <v>52</v>
      </c>
      <c r="B175" s="38"/>
      <c r="C175" s="38"/>
      <c r="D175" s="46"/>
      <c r="E175" s="24"/>
      <c r="F175" s="50">
        <f>SUM(F173:F174)</f>
        <v>90403.5399</v>
      </c>
      <c r="G175" s="50">
        <f>SUM(G173:G174)</f>
        <v>92698.33</v>
      </c>
      <c r="H175" s="50">
        <f>SUM(H173:H174)</f>
        <v>2294.7901000000056</v>
      </c>
    </row>
    <row r="176" spans="1:8" s="25" customFormat="1" ht="15">
      <c r="A176" s="33"/>
      <c r="B176" s="38"/>
      <c r="C176" s="38"/>
      <c r="D176" s="46"/>
      <c r="E176" s="38"/>
      <c r="F176" s="50"/>
      <c r="G176" s="50"/>
      <c r="H176" s="50"/>
    </row>
    <row r="177" spans="1:9" ht="15">
      <c r="A177" s="16" t="s">
        <v>40</v>
      </c>
      <c r="B177" s="2"/>
      <c r="C177" s="2"/>
      <c r="D177" s="42"/>
      <c r="E177" s="28"/>
      <c r="F177" s="13"/>
      <c r="G177" s="17"/>
      <c r="H177" s="17"/>
      <c r="I177" s="12"/>
    </row>
    <row r="178" spans="1:8" s="25" customFormat="1" ht="15">
      <c r="A178" s="14" t="s">
        <v>71</v>
      </c>
      <c r="B178" s="3" t="s">
        <v>72</v>
      </c>
      <c r="C178" s="3">
        <v>25</v>
      </c>
      <c r="D178" s="44">
        <v>195.7599</v>
      </c>
      <c r="E178" s="10">
        <v>231.87</v>
      </c>
      <c r="F178" s="7">
        <f>C178*D178</f>
        <v>4893.9974999999995</v>
      </c>
      <c r="G178" s="17">
        <f>C178*E178</f>
        <v>5796.75</v>
      </c>
      <c r="H178" s="17">
        <f>G178-F178</f>
        <v>902.7525000000005</v>
      </c>
    </row>
    <row r="179" spans="1:9" ht="15">
      <c r="A179" s="33" t="s">
        <v>53</v>
      </c>
      <c r="B179" s="20"/>
      <c r="C179" s="20"/>
      <c r="D179" s="21"/>
      <c r="E179" s="24"/>
      <c r="F179" s="53">
        <f>SUM(F178:F178)</f>
        <v>4893.9974999999995</v>
      </c>
      <c r="G179" s="53">
        <f>SUM(G178:G178)</f>
        <v>5796.75</v>
      </c>
      <c r="H179" s="53">
        <f>SUM(H178:H178)</f>
        <v>902.7525000000005</v>
      </c>
      <c r="I179" s="12"/>
    </row>
    <row r="180" spans="1:9" ht="15">
      <c r="A180" s="6" t="s">
        <v>15</v>
      </c>
      <c r="B180" s="12"/>
      <c r="C180" s="2"/>
      <c r="D180" s="15"/>
      <c r="E180" s="28"/>
      <c r="F180" s="7">
        <v>0</v>
      </c>
      <c r="G180" s="17">
        <f>F180</f>
        <v>0</v>
      </c>
      <c r="H180" s="17">
        <f>G180-F180</f>
        <v>0</v>
      </c>
      <c r="I180" s="12"/>
    </row>
    <row r="181" spans="1:9" ht="15">
      <c r="A181" s="33" t="s">
        <v>54</v>
      </c>
      <c r="B181" s="2"/>
      <c r="C181" s="20"/>
      <c r="D181" s="2"/>
      <c r="E181" s="24"/>
      <c r="F181" s="18">
        <f>SUM(F179:F180)</f>
        <v>4893.9974999999995</v>
      </c>
      <c r="G181" s="18">
        <f>SUM(G179:G180)</f>
        <v>5796.75</v>
      </c>
      <c r="H181" s="18">
        <f>SUM(H179:H180)</f>
        <v>902.7525000000005</v>
      </c>
      <c r="I181" s="12"/>
    </row>
    <row r="182" spans="1:8" s="25" customFormat="1" ht="15">
      <c r="A182" s="33"/>
      <c r="B182" s="52"/>
      <c r="C182" s="52"/>
      <c r="D182" s="52"/>
      <c r="E182" s="52"/>
      <c r="F182" s="53"/>
      <c r="G182" s="53"/>
      <c r="H182" s="53"/>
    </row>
    <row r="183" spans="1:8" ht="15">
      <c r="A183" s="23" t="s">
        <v>55</v>
      </c>
      <c r="B183" s="34"/>
      <c r="C183" s="19"/>
      <c r="D183" s="25"/>
      <c r="E183" s="25"/>
      <c r="F183" s="50">
        <f>F108+F156+F175</f>
        <v>516035.6009000001</v>
      </c>
      <c r="G183" s="71">
        <f>G108+G156+G175</f>
        <v>622401.71</v>
      </c>
      <c r="H183" s="18">
        <f>G183-F183</f>
        <v>106366.10909999989</v>
      </c>
    </row>
    <row r="184" spans="1:8" ht="15">
      <c r="A184" s="23" t="s">
        <v>56</v>
      </c>
      <c r="B184" s="34"/>
      <c r="C184" s="19"/>
      <c r="D184" s="25"/>
      <c r="E184" s="25"/>
      <c r="F184" s="50">
        <f>F128+F140+F166+F181</f>
        <v>807277.7505000001</v>
      </c>
      <c r="G184" s="71">
        <f>G128+G140+G166+G181</f>
        <v>1171414.99</v>
      </c>
      <c r="H184" s="18">
        <f>G184-F184</f>
        <v>364137.2394999999</v>
      </c>
    </row>
  </sheetData>
  <sheetProtection/>
  <mergeCells count="3">
    <mergeCell ref="A1:H1"/>
    <mergeCell ref="A96:H96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4" max="7" man="1"/>
    <brk id="156" max="7" man="1"/>
  </rowBreaks>
  <ignoredErrors>
    <ignoredError sqref="H37:H38 H25:H26 G38 H62 H154:H155 G165:H165 H173:H174 H138:H139 H126:H127 H164 H179 H74 G26 F70:G70 F72:G72 H81 F19:G19 H89 G90 H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2020-08-01T18:39:21Z</cp:lastPrinted>
  <dcterms:created xsi:type="dcterms:W3CDTF">2017-01-06T03:34:50Z</dcterms:created>
  <dcterms:modified xsi:type="dcterms:W3CDTF">2021-01-30T12:43:22Z</dcterms:modified>
  <cp:category/>
  <cp:version/>
  <cp:contentType/>
  <cp:contentStatus/>
</cp:coreProperties>
</file>