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'Sheet1'!$A$4:$H$200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<sst xmlns="http://schemas.openxmlformats.org/spreadsheetml/2006/main" count="268" uniqueCount="153">
  <si>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</si>
  <si>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</si>
  <si>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</si>
  <si>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</si>
  <si>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</si>
  <si>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</si>
  <si>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</si>
  <si>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</si>
  <si>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</si>
  <si>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</si>
  <si>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</si>
  <si>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</si>
  <si>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</si>
  <si>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</si>
  <si>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</si>
  <si>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</si>
  <si>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</si>
  <si>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</si>
  <si>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</si>
  <si>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</si>
  <si>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</si>
  <si>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</si>
  <si>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</si>
  <si>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</si>
  <si>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</si>
  <si>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</si>
  <si>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</si>
  <si>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</si>
  <si>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</si>
  <si>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</si>
  <si>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</si>
  <si>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</si>
  <si>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</si>
  <si>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</si>
  <si>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</si>
  <si>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</si>
  <si>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</si>
  <si>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</si>
  <si>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</si>
  <si>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</si>
  <si>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</si>
  <si>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</si>
  <si>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</si>
  <si>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</si>
  <si>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</si>
  <si>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</si>
  <si>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</si>
  <si>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</si>
  <si>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</si>
  <si>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HRL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</si>
  <si>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</si>
  <si>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</si>
  <si>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</si>
  <si>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</si>
  <si>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</si>
  <si>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</si>
  <si>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</si>
  <si>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</si>
  <si>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</si>
  <si>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</si>
  <si>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</si>
  <si>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</si>
  <si>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</si>
  <si>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</si>
  <si>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</si>
  <si>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</si>
  <si>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</si>
  <si>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</si>
  <si>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</si>
  <si>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</si>
  <si>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</si>
  <si>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ATD.B</t>
  </si>
  <si>
    <t>TD</t>
  </si>
  <si>
    <t>INVESTMENT ACCOUNT #8</t>
  </si>
  <si>
    <t>INVESTMENT ACCOUNT #9</t>
  </si>
  <si>
    <t>INVESTMENT ACCOUNT #10</t>
  </si>
  <si>
    <t>STANLEY BLACK &amp; DECKER</t>
  </si>
  <si>
    <t>SWK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</si>
  <si>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</si>
  <si>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</si>
  <si>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</si>
  <si>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</si>
  <si>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</si>
  <si>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</si>
  <si>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</si>
  <si>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</si>
  <si>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</si>
  <si>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</si>
  <si>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</si>
  <si>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</si>
  <si>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</si>
  <si>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</si>
  <si>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</si>
  <si>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</si>
  <si>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</si>
  <si>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W.W. GRAINGER</t>
  </si>
  <si>
    <t>GWW</t>
  </si>
  <si>
    <t>MOODY'S</t>
  </si>
  <si>
    <t>MCO</t>
  </si>
  <si>
    <t>BROADRIDGE FINANCIAL SOLUTIONS</t>
  </si>
  <si>
    <t>BR</t>
  </si>
  <si>
    <t>GOLDMAN SACHS</t>
  </si>
  <si>
    <t>GS</t>
  </si>
  <si>
    <t>CANADIAN IMPERIAL BANK OF COMMERCE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</si>
  <si>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</si>
  <si>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</si>
  <si>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</si>
  <si>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</si>
  <si>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</si>
  <si>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</si>
  <si>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</si>
  <si>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</si>
  <si>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</si>
  <si>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</si>
  <si>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</si>
  <si>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</si>
  <si>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</si>
  <si>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STRYKER CORPORATION - JANUARY 15 2021 $165 PUT</t>
  </si>
  <si>
    <t>MASTERCARD INCORPORATED</t>
  </si>
  <si>
    <t>MASTERCARD INCORPORATED  JANUARY 15 2021 CALL $350</t>
  </si>
  <si>
    <t>MICROSOFT CORPORATION JANUARY 15 2021 CALL $170</t>
  </si>
  <si>
    <t>MASTERCARD INCORPORATED  JANUARY 15 2021 PUT $240</t>
  </si>
  <si>
    <t>MICROSOFT CORPORATION  JANUARY 15 2021 PUT $130</t>
  </si>
  <si>
    <t>MICROSOFT CORPORATION  JANUARY 15 2021 CALL $170</t>
  </si>
  <si>
    <t>EXXON MOBIL</t>
  </si>
  <si>
    <t>ECOLAB INC.</t>
  </si>
  <si>
    <t>PAYCHEX INC.</t>
  </si>
  <si>
    <t>UNION PACIFIC CORP.</t>
  </si>
  <si>
    <t>ECL</t>
  </si>
  <si>
    <t>UNP</t>
  </si>
  <si>
    <t>INVESTMENT ACCOUNT #11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</si>
  <si>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</si>
  <si>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</si>
  <si>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</si>
  <si>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</si>
  <si>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</si>
  <si>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</si>
  <si>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</si>
  <si>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</si>
  <si>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</si>
  <si>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RAYTHEON TECHNOLOGIES CORP. (formerly United Technologies)</t>
  </si>
  <si>
    <t>MCDONALDS CORP.</t>
  </si>
  <si>
    <t>MCD</t>
  </si>
  <si>
    <t>THE BANK OF NOVA SCOTIA</t>
  </si>
  <si>
    <t>THE TORONTO-DOMINION BANK</t>
  </si>
  <si>
    <t xml:space="preserve">BROOKFIELD RENEWABLE CORP CL A SUB VTG </t>
  </si>
  <si>
    <t>BEPC</t>
  </si>
  <si>
    <t>FFJ PORTFOLIO AS AT September 30, 2020</t>
  </si>
  <si>
    <t>Quantity as at September 30, 2020</t>
  </si>
  <si>
    <t>Market Price as at September 30, 2020</t>
  </si>
  <si>
    <t>Book Value as at September 30, 2020</t>
  </si>
  <si>
    <t>Market Value as at September 30, 2020</t>
  </si>
  <si>
    <t>Variance Book Value and Market Value as at September 30,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</si>
</sst>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8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 wrapText="1"/>
    </xf>
    <xf numFmtId="165" fontId="38" fillId="0" borderId="0" xfId="0" applyNumberFormat="1" applyFont="1" applyAlignment="1">
      <alignment/>
    </xf>
    <xf numFmtId="8" fontId="3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8" fontId="38" fillId="0" borderId="0" xfId="0" applyNumberFormat="1" applyFont="1" applyBorder="1" applyAlignment="1">
      <alignment horizontal="center"/>
    </xf>
    <xf numFmtId="8" fontId="38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0"/>
  <sheetViews>
    <sheetView tabSelected="1" workbookViewId="0" topLeftCell="A1">
      <selection activeCell="D132" sqref="D132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68" t="s">
        <v>147</v>
      </c>
      <c r="B1" s="68"/>
      <c r="C1" s="68"/>
      <c r="D1" s="68"/>
      <c r="E1" s="68"/>
      <c r="F1" s="68"/>
      <c r="G1" s="68"/>
      <c r="H1" s="68"/>
    </row>
    <row r="2" spans="1:8" ht="30" customHeight="1">
      <c r="A2" s="70"/>
      <c r="B2" s="70"/>
      <c r="C2" s="70"/>
      <c r="D2" s="70"/>
      <c r="E2" s="70"/>
      <c r="F2" s="70"/>
      <c r="G2" s="70"/>
      <c r="H2" s="70"/>
    </row>
    <row r="3" spans="1:9" ht="45" customHeight="1">
      <c r="A3" s="1"/>
      <c r="B3" s="20" t="s">
        <v>1</v>
      </c>
      <c r="C3" s="67" t="s">
        <v>148</v>
      </c>
      <c r="D3" s="20" t="s">
        <v>0</v>
      </c>
      <c r="E3" s="67" t="s">
        <v>149</v>
      </c>
      <c r="F3" s="18" t="s">
        <v>150</v>
      </c>
      <c r="G3" s="18" t="s">
        <v>151</v>
      </c>
      <c r="H3" s="18" t="s">
        <v>152</v>
      </c>
      <c r="I3" s="9"/>
    </row>
    <row r="4" spans="1:9" ht="15">
      <c r="A4" s="26" t="s">
        <v>38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39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143</v>
      </c>
      <c r="B6" s="13" t="s">
        <v>32</v>
      </c>
      <c r="C6" s="2">
        <v>781</v>
      </c>
      <c r="D6" s="43">
        <v>73.7942</v>
      </c>
      <c r="E6" s="28">
        <v>55.32</v>
      </c>
      <c r="F6" s="7">
        <f aca="true" t="shared" si="0" ref="F6:F11">C6*D6</f>
        <v>57633.270200000006</v>
      </c>
      <c r="G6" s="17">
        <f aca="true" t="shared" si="1" ref="G6:G11">C6*E6</f>
        <v>43204.92</v>
      </c>
      <c r="H6" s="17">
        <f aca="true" t="shared" si="2" ref="H6:H14">G6-F6</f>
        <v>-14428.350200000008</v>
      </c>
      <c r="I6" s="12"/>
    </row>
    <row r="7" spans="1:9" ht="15" customHeight="1">
      <c r="A7" s="5" t="s">
        <v>2</v>
      </c>
      <c r="B7" s="4" t="s">
        <v>10</v>
      </c>
      <c r="C7" s="2">
        <v>833</v>
      </c>
      <c r="D7" s="43">
        <v>50.372</v>
      </c>
      <c r="E7" s="28">
        <v>55.22</v>
      </c>
      <c r="F7" s="7">
        <f t="shared" si="0"/>
        <v>41959.876</v>
      </c>
      <c r="G7" s="17">
        <f t="shared" si="1"/>
        <v>45998.26</v>
      </c>
      <c r="H7" s="17">
        <f t="shared" si="2"/>
        <v>4038.3840000000055</v>
      </c>
      <c r="I7" s="12"/>
    </row>
    <row r="8" spans="1:9" ht="15" customHeight="1">
      <c r="A8" s="6" t="s">
        <v>35</v>
      </c>
      <c r="B8" s="4" t="s">
        <v>11</v>
      </c>
      <c r="C8" s="8">
        <v>294</v>
      </c>
      <c r="D8" s="43">
        <v>8.171</v>
      </c>
      <c r="E8" s="28">
        <v>44.06</v>
      </c>
      <c r="F8" s="7">
        <f t="shared" si="0"/>
        <v>2402.274</v>
      </c>
      <c r="G8" s="17">
        <f t="shared" si="1"/>
        <v>12953.640000000001</v>
      </c>
      <c r="H8" s="17">
        <f t="shared" si="2"/>
        <v>10551.366000000002</v>
      </c>
      <c r="I8" s="12"/>
    </row>
    <row r="9" spans="1:9" ht="15" customHeight="1">
      <c r="A9" s="6" t="s">
        <v>3</v>
      </c>
      <c r="B9" s="4" t="s">
        <v>12</v>
      </c>
      <c r="C9" s="8">
        <v>3</v>
      </c>
      <c r="D9" s="43">
        <v>25.82</v>
      </c>
      <c r="E9" s="28">
        <v>40.62</v>
      </c>
      <c r="F9" s="7">
        <f t="shared" si="0"/>
        <v>77.46000000000001</v>
      </c>
      <c r="G9" s="17">
        <f t="shared" si="1"/>
        <v>121.85999999999999</v>
      </c>
      <c r="H9" s="17">
        <f t="shared" si="2"/>
        <v>44.39999999999998</v>
      </c>
      <c r="I9" s="12"/>
    </row>
    <row r="10" spans="1:9" ht="15" customHeight="1">
      <c r="A10" s="6" t="s">
        <v>4</v>
      </c>
      <c r="B10" s="4" t="s">
        <v>13</v>
      </c>
      <c r="C10" s="8">
        <v>7</v>
      </c>
      <c r="D10" s="43">
        <v>22.1</v>
      </c>
      <c r="E10" s="28">
        <v>16.03</v>
      </c>
      <c r="F10" s="7">
        <f t="shared" si="0"/>
        <v>154.70000000000002</v>
      </c>
      <c r="G10" s="17">
        <f t="shared" si="1"/>
        <v>112.21000000000001</v>
      </c>
      <c r="H10" s="17">
        <f t="shared" si="2"/>
        <v>-42.49000000000001</v>
      </c>
      <c r="I10" s="12"/>
    </row>
    <row r="11" spans="1:9" ht="15" customHeight="1">
      <c r="A11" s="6" t="s">
        <v>5</v>
      </c>
      <c r="B11" s="4" t="s">
        <v>14</v>
      </c>
      <c r="C11" s="2">
        <v>1199</v>
      </c>
      <c r="D11" s="43">
        <v>27.2926</v>
      </c>
      <c r="E11" s="28">
        <v>20</v>
      </c>
      <c r="F11" s="7">
        <f t="shared" si="0"/>
        <v>32723.827400000002</v>
      </c>
      <c r="G11" s="17">
        <f t="shared" si="1"/>
        <v>23980</v>
      </c>
      <c r="H11" s="17">
        <f>G11-F11</f>
        <v>-8743.827400000002</v>
      </c>
      <c r="I11" s="12"/>
    </row>
    <row r="12" spans="1:9" s="25" customFormat="1" ht="15" customHeight="1">
      <c r="A12" s="34" t="s">
        <v>52</v>
      </c>
      <c r="B12" s="22"/>
      <c r="C12" s="20"/>
      <c r="D12" s="55"/>
      <c r="E12" s="24"/>
      <c r="F12" s="51">
        <f>SUM(F6:F11)</f>
        <v>134951.4076</v>
      </c>
      <c r="G12" s="51">
        <f>SUM(G6:G11)</f>
        <v>126370.89</v>
      </c>
      <c r="H12" s="18">
        <f t="shared" si="2"/>
        <v>-8580.517600000006</v>
      </c>
      <c r="I12" s="20"/>
    </row>
    <row r="13" spans="1:9" ht="15" customHeight="1">
      <c r="A13" s="6" t="s">
        <v>15</v>
      </c>
      <c r="B13" s="4"/>
      <c r="C13" s="2"/>
      <c r="D13" s="43"/>
      <c r="E13" s="11"/>
      <c r="F13" s="17">
        <v>637.58</v>
      </c>
      <c r="G13" s="17">
        <f>F13</f>
        <v>637.58</v>
      </c>
      <c r="H13" s="17">
        <f t="shared" si="2"/>
        <v>0</v>
      </c>
      <c r="I13" s="37"/>
    </row>
    <row r="14" spans="1:9" ht="15">
      <c r="A14" s="34" t="s">
        <v>53</v>
      </c>
      <c r="B14" s="2"/>
      <c r="C14" s="20"/>
      <c r="D14" s="43"/>
      <c r="E14" s="19"/>
      <c r="F14" s="18">
        <f>F12+F13</f>
        <v>135588.9876</v>
      </c>
      <c r="G14" s="18">
        <f>G12+G13</f>
        <v>127008.47</v>
      </c>
      <c r="H14" s="18">
        <f t="shared" si="2"/>
        <v>-8580.517599999992</v>
      </c>
      <c r="I14" s="12"/>
    </row>
    <row r="15" spans="1:9" ht="15">
      <c r="A15" s="16"/>
      <c r="B15" s="2"/>
      <c r="C15" s="2"/>
      <c r="D15" s="43"/>
      <c r="E15" s="11"/>
      <c r="F15" s="13"/>
      <c r="G15" s="17"/>
      <c r="H15" s="17"/>
      <c r="I15" s="12"/>
    </row>
    <row r="16" spans="1:9" ht="15">
      <c r="A16" s="16" t="s">
        <v>40</v>
      </c>
      <c r="B16" s="2"/>
      <c r="C16" s="2"/>
      <c r="D16" s="43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8</v>
      </c>
      <c r="C17" s="2">
        <v>1066</v>
      </c>
      <c r="D17" s="44">
        <v>111.393</v>
      </c>
      <c r="E17" s="28">
        <v>71.99</v>
      </c>
      <c r="F17" s="7">
        <f>C17*D17</f>
        <v>118744.938</v>
      </c>
      <c r="G17" s="17">
        <f>C17*E17</f>
        <v>76741.34</v>
      </c>
      <c r="H17" s="17">
        <f aca="true" t="shared" si="3" ref="H17:H23">G17-F17</f>
        <v>-42003.598</v>
      </c>
      <c r="I17" s="12"/>
    </row>
    <row r="18" spans="1:9" ht="15">
      <c r="A18" s="5" t="s">
        <v>7</v>
      </c>
      <c r="B18" s="4" t="s">
        <v>9</v>
      </c>
      <c r="C18" s="2">
        <v>826</v>
      </c>
      <c r="D18" s="44">
        <v>19.9807</v>
      </c>
      <c r="E18" s="58">
        <v>39.39</v>
      </c>
      <c r="F18" s="7">
        <f>C18*D18</f>
        <v>16504.0582</v>
      </c>
      <c r="G18" s="17">
        <f>C18*E18</f>
        <v>32536.14</v>
      </c>
      <c r="H18" s="17">
        <f t="shared" si="3"/>
        <v>16032.0818</v>
      </c>
      <c r="I18" s="12"/>
    </row>
    <row r="19" spans="1:9" ht="15">
      <c r="A19" s="36" t="s">
        <v>121</v>
      </c>
      <c r="C19" s="3">
        <v>-3</v>
      </c>
      <c r="D19" s="46">
        <v>11.45</v>
      </c>
      <c r="E19" s="46">
        <v>2.67</v>
      </c>
      <c r="F19" s="7">
        <f aca="true" t="shared" si="4" ref="F19:G23">($C19*D19)*100</f>
        <v>-3434.9999999999995</v>
      </c>
      <c r="G19" s="7">
        <f t="shared" si="4"/>
        <v>-801</v>
      </c>
      <c r="H19" s="17">
        <f t="shared" si="3"/>
        <v>2633.9999999999995</v>
      </c>
      <c r="I19" s="12"/>
    </row>
    <row r="20" spans="1:9" ht="15">
      <c r="A20" s="36" t="s">
        <v>119</v>
      </c>
      <c r="C20" s="3">
        <v>-3</v>
      </c>
      <c r="D20" s="46">
        <v>10</v>
      </c>
      <c r="E20" s="46">
        <v>18.05</v>
      </c>
      <c r="F20" s="7">
        <f t="shared" si="4"/>
        <v>-3000</v>
      </c>
      <c r="G20" s="7">
        <f t="shared" si="4"/>
        <v>-5415.000000000001</v>
      </c>
      <c r="H20" s="17">
        <f t="shared" si="3"/>
        <v>-2415.000000000001</v>
      </c>
      <c r="I20" s="12"/>
    </row>
    <row r="21" spans="1:9" ht="15">
      <c r="A21" s="36" t="s">
        <v>122</v>
      </c>
      <c r="B21" s="4"/>
      <c r="C21" s="3">
        <v>-2</v>
      </c>
      <c r="D21" s="46">
        <v>6.33</v>
      </c>
      <c r="E21" s="46">
        <v>0.74</v>
      </c>
      <c r="F21" s="7">
        <f t="shared" si="4"/>
        <v>-1266</v>
      </c>
      <c r="G21" s="7">
        <f t="shared" si="4"/>
        <v>-148</v>
      </c>
      <c r="H21" s="17">
        <f t="shared" si="3"/>
        <v>1118</v>
      </c>
      <c r="I21" s="12"/>
    </row>
    <row r="22" spans="1:9" ht="15">
      <c r="A22" s="36" t="s">
        <v>123</v>
      </c>
      <c r="B22" s="4"/>
      <c r="C22" s="3">
        <v>-2</v>
      </c>
      <c r="D22" s="46">
        <v>7.9</v>
      </c>
      <c r="E22" s="46">
        <v>44.3</v>
      </c>
      <c r="F22" s="7">
        <f t="shared" si="4"/>
        <v>-1580</v>
      </c>
      <c r="G22" s="7">
        <f t="shared" si="4"/>
        <v>-8860</v>
      </c>
      <c r="H22" s="17">
        <f t="shared" si="3"/>
        <v>-7280</v>
      </c>
      <c r="I22" s="12"/>
    </row>
    <row r="23" spans="1:9" ht="15">
      <c r="A23" s="5" t="s">
        <v>117</v>
      </c>
      <c r="B23" s="4"/>
      <c r="C23" s="2">
        <v>-2</v>
      </c>
      <c r="D23" s="44">
        <v>7.6</v>
      </c>
      <c r="E23" s="58">
        <v>3.3</v>
      </c>
      <c r="F23" s="7">
        <f t="shared" si="4"/>
        <v>-1520</v>
      </c>
      <c r="G23" s="7">
        <f t="shared" si="4"/>
        <v>-660</v>
      </c>
      <c r="H23" s="17">
        <f t="shared" si="3"/>
        <v>860</v>
      </c>
      <c r="I23" s="12"/>
    </row>
    <row r="24" spans="1:35" s="25" customFormat="1" ht="15">
      <c r="A24" s="34" t="s">
        <v>54</v>
      </c>
      <c r="B24" s="22"/>
      <c r="C24" s="20"/>
      <c r="D24" s="47"/>
      <c r="E24" s="24"/>
      <c r="F24" s="57">
        <f>SUM(F17:F23)</f>
        <v>124447.9962</v>
      </c>
      <c r="G24" s="61">
        <f>SUM(G17:G23)</f>
        <v>93393.48</v>
      </c>
      <c r="H24" s="61">
        <f>SUM(H17:H23)</f>
        <v>-31054.5162</v>
      </c>
      <c r="I24" s="20"/>
      <c r="AI24"/>
    </row>
    <row r="25" spans="1:9" ht="15">
      <c r="A25" s="6" t="s">
        <v>15</v>
      </c>
      <c r="B25" s="4"/>
      <c r="C25" s="2"/>
      <c r="D25" s="44"/>
      <c r="E25" s="11"/>
      <c r="F25" s="62">
        <v>87.65</v>
      </c>
      <c r="G25" s="62">
        <f>F25</f>
        <v>87.65</v>
      </c>
      <c r="H25" s="62">
        <f>G25-F25</f>
        <v>0</v>
      </c>
      <c r="I25" s="12"/>
    </row>
    <row r="26" spans="1:9" ht="15">
      <c r="A26" s="34" t="s">
        <v>55</v>
      </c>
      <c r="B26" s="2"/>
      <c r="C26" s="20"/>
      <c r="D26" s="43"/>
      <c r="E26" s="19"/>
      <c r="F26" s="18">
        <f>SUM(F24:F25)</f>
        <v>124535.64619999999</v>
      </c>
      <c r="G26" s="18">
        <f>SUM(G24:G25)</f>
        <v>93481.12999999999</v>
      </c>
      <c r="H26" s="18">
        <f>SUM(H24:H25)</f>
        <v>-31054.5162</v>
      </c>
      <c r="I26" s="12"/>
    </row>
    <row r="27" spans="1:9" ht="15">
      <c r="A27" s="1"/>
      <c r="B27" s="2"/>
      <c r="C27" s="2"/>
      <c r="D27" s="43"/>
      <c r="E27" s="11"/>
      <c r="F27" s="13"/>
      <c r="G27" s="17"/>
      <c r="H27" s="17"/>
      <c r="I27" s="12"/>
    </row>
    <row r="28" spans="1:9" ht="15">
      <c r="A28" s="26" t="s">
        <v>41</v>
      </c>
      <c r="B28" s="2"/>
      <c r="C28" s="2"/>
      <c r="D28" s="43"/>
      <c r="E28" s="11"/>
      <c r="F28" s="13"/>
      <c r="G28" s="17"/>
      <c r="H28" s="17"/>
      <c r="I28" s="12"/>
    </row>
    <row r="29" spans="1:9" ht="15">
      <c r="A29" s="16" t="s">
        <v>39</v>
      </c>
      <c r="B29" s="2"/>
      <c r="C29" s="2"/>
      <c r="D29" s="43"/>
      <c r="E29" s="11"/>
      <c r="F29" s="13"/>
      <c r="G29" s="17"/>
      <c r="H29" s="17"/>
      <c r="I29" s="12"/>
    </row>
    <row r="30" spans="1:9" ht="15">
      <c r="A30" s="5" t="s">
        <v>33</v>
      </c>
      <c r="B30" s="4" t="s">
        <v>34</v>
      </c>
      <c r="C30" s="2">
        <v>697</v>
      </c>
      <c r="D30" s="46">
        <v>76.76</v>
      </c>
      <c r="E30" s="28">
        <v>141.42</v>
      </c>
      <c r="F30" s="7">
        <f>C30*D30</f>
        <v>53501.72</v>
      </c>
      <c r="G30" s="17">
        <f>C30*E30</f>
        <v>98569.73999999999</v>
      </c>
      <c r="H30" s="17">
        <f>G30-F30</f>
        <v>45068.01999999999</v>
      </c>
      <c r="I30" s="12"/>
    </row>
    <row r="31" spans="1:9" ht="15">
      <c r="A31" s="14" t="s">
        <v>42</v>
      </c>
      <c r="B31" s="12" t="s">
        <v>43</v>
      </c>
      <c r="C31" s="2">
        <v>155</v>
      </c>
      <c r="D31" s="43">
        <v>92.7</v>
      </c>
      <c r="E31" s="28">
        <v>142.3</v>
      </c>
      <c r="F31" s="7">
        <f>C31*D31</f>
        <v>14368.5</v>
      </c>
      <c r="G31" s="17">
        <f>C31*E31</f>
        <v>22056.5</v>
      </c>
      <c r="H31" s="17">
        <f>G31-F31</f>
        <v>7688</v>
      </c>
      <c r="I31" s="12"/>
    </row>
    <row r="32" spans="1:9" s="25" customFormat="1" ht="15">
      <c r="A32" s="34" t="s">
        <v>52</v>
      </c>
      <c r="B32" s="20"/>
      <c r="C32" s="20"/>
      <c r="D32" s="55"/>
      <c r="E32" s="24"/>
      <c r="F32" s="51">
        <f>SUM(F30:F31)</f>
        <v>67870.22</v>
      </c>
      <c r="G32" s="51">
        <f>SUM(G30:G31)</f>
        <v>120626.23999999999</v>
      </c>
      <c r="H32" s="51">
        <f>SUM(H30:H31)</f>
        <v>52756.01999999999</v>
      </c>
      <c r="I32" s="20"/>
    </row>
    <row r="33" spans="1:9" ht="15">
      <c r="A33" s="6" t="s">
        <v>15</v>
      </c>
      <c r="B33" s="12"/>
      <c r="C33" s="2"/>
      <c r="D33" s="43"/>
      <c r="E33" s="28"/>
      <c r="F33" s="7">
        <v>-1244.98</v>
      </c>
      <c r="G33" s="7">
        <f>F33</f>
        <v>-1244.98</v>
      </c>
      <c r="H33" s="17">
        <f>G33-F33</f>
        <v>0</v>
      </c>
      <c r="I33" s="12"/>
    </row>
    <row r="34" spans="1:9" ht="15">
      <c r="A34" s="34" t="s">
        <v>53</v>
      </c>
      <c r="B34" s="2"/>
      <c r="C34" s="20"/>
      <c r="D34" s="43"/>
      <c r="E34" s="24"/>
      <c r="F34" s="18">
        <f>SUM(F32:F33)</f>
        <v>66625.24</v>
      </c>
      <c r="G34" s="18">
        <f>SUM(G32:G33)</f>
        <v>119381.26</v>
      </c>
      <c r="H34" s="18">
        <f>SUM(H32:H33)</f>
        <v>52756.01999999999</v>
      </c>
      <c r="I34" s="12"/>
    </row>
    <row r="35" spans="1:9" ht="15">
      <c r="A35" s="1"/>
      <c r="B35" s="2"/>
      <c r="C35" s="2"/>
      <c r="D35" s="43"/>
      <c r="E35" s="28"/>
      <c r="F35" s="13"/>
      <c r="G35" s="17"/>
      <c r="H35" s="17"/>
      <c r="I35" s="12"/>
    </row>
    <row r="36" spans="1:9" ht="15">
      <c r="A36" s="26" t="s">
        <v>45</v>
      </c>
      <c r="B36" s="2"/>
      <c r="C36" s="2"/>
      <c r="D36" s="43"/>
      <c r="E36" s="28"/>
      <c r="F36" s="13"/>
      <c r="G36" s="17"/>
      <c r="H36" s="17"/>
      <c r="I36" s="12"/>
    </row>
    <row r="37" spans="1:9" ht="15">
      <c r="A37" s="16" t="s">
        <v>39</v>
      </c>
      <c r="B37" s="2"/>
      <c r="C37" s="2"/>
      <c r="D37" s="43"/>
      <c r="E37" s="28"/>
      <c r="F37" s="13"/>
      <c r="G37" s="17"/>
      <c r="H37" s="17"/>
      <c r="I37" s="12"/>
    </row>
    <row r="38" spans="1:9" ht="15">
      <c r="A38" s="5" t="s">
        <v>2</v>
      </c>
      <c r="B38" s="4" t="s">
        <v>10</v>
      </c>
      <c r="C38" s="2">
        <v>369</v>
      </c>
      <c r="D38" s="43">
        <v>54.89</v>
      </c>
      <c r="E38" s="28">
        <v>55.15</v>
      </c>
      <c r="F38" s="7">
        <f>C38*D38</f>
        <v>20254.41</v>
      </c>
      <c r="G38" s="17">
        <f>C38*E38</f>
        <v>20350.35</v>
      </c>
      <c r="H38" s="17">
        <f>G38-F38</f>
        <v>95.93999999999869</v>
      </c>
      <c r="I38" s="12"/>
    </row>
    <row r="39" spans="1:9" ht="15">
      <c r="A39" s="6" t="s">
        <v>35</v>
      </c>
      <c r="B39" s="4" t="s">
        <v>11</v>
      </c>
      <c r="C39" s="8">
        <v>196</v>
      </c>
      <c r="D39" s="43">
        <v>35.04</v>
      </c>
      <c r="E39" s="28">
        <v>43.95</v>
      </c>
      <c r="F39" s="7">
        <f>C39*D39</f>
        <v>6867.84</v>
      </c>
      <c r="G39" s="17">
        <f>C39*E39</f>
        <v>8614.2</v>
      </c>
      <c r="H39" s="17">
        <f>G39-F39</f>
        <v>1746.3600000000006</v>
      </c>
      <c r="I39" s="12"/>
    </row>
    <row r="40" spans="1:9" ht="15">
      <c r="A40" s="5" t="s">
        <v>33</v>
      </c>
      <c r="B40" s="4" t="s">
        <v>34</v>
      </c>
      <c r="C40" s="2">
        <v>51</v>
      </c>
      <c r="D40" s="46">
        <v>117.54</v>
      </c>
      <c r="E40" s="28">
        <v>141.42</v>
      </c>
      <c r="F40" s="7">
        <f>C40*D40</f>
        <v>5994.54</v>
      </c>
      <c r="G40" s="17">
        <f>C40*E40</f>
        <v>7212.419999999999</v>
      </c>
      <c r="H40" s="17">
        <f>G40-F40</f>
        <v>1217.8799999999992</v>
      </c>
      <c r="I40" s="12"/>
    </row>
    <row r="41" spans="1:9" ht="15">
      <c r="A41" s="6" t="s">
        <v>36</v>
      </c>
      <c r="B41" s="4" t="s">
        <v>37</v>
      </c>
      <c r="C41" s="2">
        <v>426</v>
      </c>
      <c r="D41" s="43">
        <v>76.55</v>
      </c>
      <c r="E41" s="28">
        <v>93.35</v>
      </c>
      <c r="F41" s="7">
        <f>C41*D41</f>
        <v>32610.3</v>
      </c>
      <c r="G41" s="17">
        <f>C41*E41</f>
        <v>39767.1</v>
      </c>
      <c r="H41" s="17">
        <f>G41-F41</f>
        <v>7156.799999999999</v>
      </c>
      <c r="I41" s="12"/>
    </row>
    <row r="42" spans="1:9" ht="15">
      <c r="A42" s="14" t="s">
        <v>44</v>
      </c>
      <c r="B42" s="12" t="s">
        <v>21</v>
      </c>
      <c r="C42" s="2">
        <v>615</v>
      </c>
      <c r="D42" s="43">
        <v>22.95</v>
      </c>
      <c r="E42" s="28">
        <v>23.41</v>
      </c>
      <c r="F42" s="7">
        <f>C42*D42</f>
        <v>14114.25</v>
      </c>
      <c r="G42" s="17">
        <f>C42*E42</f>
        <v>14397.15</v>
      </c>
      <c r="H42" s="17">
        <f>G42-F42</f>
        <v>282.89999999999964</v>
      </c>
      <c r="I42" s="12"/>
    </row>
    <row r="43" spans="1:9" s="25" customFormat="1" ht="15">
      <c r="A43" s="34" t="s">
        <v>52</v>
      </c>
      <c r="B43" s="20"/>
      <c r="C43" s="20"/>
      <c r="D43" s="55"/>
      <c r="E43" s="24"/>
      <c r="F43" s="51">
        <f>SUM(F38:F42)</f>
        <v>79841.34</v>
      </c>
      <c r="G43" s="51">
        <f>SUM(G38:G42)</f>
        <v>90341.22</v>
      </c>
      <c r="H43" s="51">
        <f>SUM(H38:H42)</f>
        <v>10499.879999999997</v>
      </c>
      <c r="I43" s="20"/>
    </row>
    <row r="44" spans="1:9" ht="15">
      <c r="A44" s="6" t="s">
        <v>15</v>
      </c>
      <c r="B44" s="12"/>
      <c r="C44" s="2"/>
      <c r="D44" s="43"/>
      <c r="E44" s="28"/>
      <c r="F44" s="7">
        <v>136.45</v>
      </c>
      <c r="G44" s="17">
        <f>F44</f>
        <v>136.45</v>
      </c>
      <c r="H44" s="17">
        <f>G44-F44</f>
        <v>0</v>
      </c>
      <c r="I44" s="12"/>
    </row>
    <row r="45" spans="1:9" ht="15">
      <c r="A45" s="34" t="s">
        <v>53</v>
      </c>
      <c r="B45" s="2"/>
      <c r="C45" s="20"/>
      <c r="D45" s="43"/>
      <c r="E45" s="24"/>
      <c r="F45" s="18">
        <f>SUM(F43:F44)</f>
        <v>79977.79</v>
      </c>
      <c r="G45" s="18">
        <f>SUM(G43:G44)</f>
        <v>90477.67</v>
      </c>
      <c r="H45" s="18">
        <f>SUM(H43:H44)</f>
        <v>10499.879999999997</v>
      </c>
      <c r="I45" s="12"/>
    </row>
    <row r="46" spans="1:9" ht="15">
      <c r="A46" s="34"/>
      <c r="B46" s="2"/>
      <c r="C46" s="20"/>
      <c r="D46" s="43"/>
      <c r="E46" s="24"/>
      <c r="F46" s="18"/>
      <c r="G46" s="18"/>
      <c r="H46" s="18"/>
      <c r="I46" s="12"/>
    </row>
    <row r="47" spans="1:9" ht="15">
      <c r="A47" s="16" t="s">
        <v>40</v>
      </c>
      <c r="B47" s="2"/>
      <c r="C47" s="2"/>
      <c r="D47" s="43"/>
      <c r="E47" s="28"/>
      <c r="F47" s="13"/>
      <c r="G47" s="17"/>
      <c r="H47" s="17"/>
      <c r="I47" s="12"/>
    </row>
    <row r="48" spans="1:8" s="25" customFormat="1" ht="15">
      <c r="A48" s="14" t="s">
        <v>78</v>
      </c>
      <c r="B48" s="3" t="s">
        <v>79</v>
      </c>
      <c r="C48" s="3">
        <v>24</v>
      </c>
      <c r="D48" s="45">
        <v>196.43</v>
      </c>
      <c r="E48" s="10">
        <v>212.89</v>
      </c>
      <c r="F48" s="7">
        <f>C48*D48</f>
        <v>4714.32</v>
      </c>
      <c r="G48" s="17">
        <f>C48*E48</f>
        <v>5109.36</v>
      </c>
      <c r="H48" s="17">
        <f>G48-F48</f>
        <v>395.03999999999996</v>
      </c>
    </row>
    <row r="49" spans="1:9" ht="15">
      <c r="A49" s="34" t="s">
        <v>54</v>
      </c>
      <c r="B49" s="20"/>
      <c r="C49" s="20"/>
      <c r="D49" s="55"/>
      <c r="E49" s="24"/>
      <c r="F49" s="54">
        <f>SUM(F48:F48)</f>
        <v>4714.32</v>
      </c>
      <c r="G49" s="54">
        <f>SUM(G48:G48)</f>
        <v>5109.36</v>
      </c>
      <c r="H49" s="54">
        <f>SUM(H48:H48)</f>
        <v>395.03999999999996</v>
      </c>
      <c r="I49" s="12"/>
    </row>
    <row r="50" spans="1:9" ht="15">
      <c r="A50" s="6" t="s">
        <v>15</v>
      </c>
      <c r="B50" s="12"/>
      <c r="C50" s="2"/>
      <c r="D50" s="43"/>
      <c r="E50" s="28"/>
      <c r="F50" s="7">
        <v>5.69</v>
      </c>
      <c r="G50" s="17">
        <f>F50</f>
        <v>5.69</v>
      </c>
      <c r="H50" s="17">
        <f>G50-F50</f>
        <v>0</v>
      </c>
      <c r="I50" s="12"/>
    </row>
    <row r="51" spans="1:9" ht="15">
      <c r="A51" s="34" t="s">
        <v>55</v>
      </c>
      <c r="B51" s="2"/>
      <c r="C51" s="20"/>
      <c r="D51" s="43"/>
      <c r="E51" s="24"/>
      <c r="F51" s="18">
        <f>SUM(F49:F50)</f>
        <v>4720.009999999999</v>
      </c>
      <c r="G51" s="18">
        <f>SUM(G49:G50)</f>
        <v>5115.049999999999</v>
      </c>
      <c r="H51" s="18">
        <f>SUM(H49:H50)</f>
        <v>395.03999999999996</v>
      </c>
      <c r="I51" s="12"/>
    </row>
    <row r="52" spans="1:9" ht="15">
      <c r="A52" s="1"/>
      <c r="B52" s="2"/>
      <c r="C52" s="2"/>
      <c r="D52" s="43"/>
      <c r="E52" s="28"/>
      <c r="F52" s="13"/>
      <c r="G52" s="17"/>
      <c r="H52" s="17"/>
      <c r="I52" s="12"/>
    </row>
    <row r="53" spans="1:9" ht="15">
      <c r="A53" s="26" t="s">
        <v>46</v>
      </c>
      <c r="B53" s="2"/>
      <c r="C53" s="2"/>
      <c r="D53" s="43"/>
      <c r="E53" s="28"/>
      <c r="F53" s="13"/>
      <c r="G53" s="17"/>
      <c r="H53" s="17"/>
      <c r="I53" s="12"/>
    </row>
    <row r="54" spans="1:9" ht="15">
      <c r="A54" s="16" t="s">
        <v>40</v>
      </c>
      <c r="B54" s="2"/>
      <c r="C54" s="2"/>
      <c r="D54" s="43"/>
      <c r="E54" s="28"/>
      <c r="F54" s="13"/>
      <c r="G54" s="17"/>
      <c r="H54" s="17"/>
      <c r="I54" s="12"/>
    </row>
    <row r="55" spans="1:8" ht="15">
      <c r="A55" s="5" t="s">
        <v>16</v>
      </c>
      <c r="B55" s="4" t="s">
        <v>21</v>
      </c>
      <c r="C55" s="3">
        <v>617</v>
      </c>
      <c r="D55" s="44">
        <v>34.12</v>
      </c>
      <c r="E55" s="28">
        <v>28.45</v>
      </c>
      <c r="F55" s="7">
        <f aca="true" t="shared" si="5" ref="F55:F64">C55*D55</f>
        <v>21052.039999999997</v>
      </c>
      <c r="G55" s="17">
        <f aca="true" t="shared" si="6" ref="G55:G64">C55*E55</f>
        <v>17553.649999999998</v>
      </c>
      <c r="H55" s="17">
        <f aca="true" t="shared" si="7" ref="H55:H64">G55-F55</f>
        <v>-3498.3899999999994</v>
      </c>
    </row>
    <row r="56" spans="1:8" ht="15">
      <c r="A56" s="5" t="s">
        <v>6</v>
      </c>
      <c r="B56" s="4" t="s">
        <v>8</v>
      </c>
      <c r="C56" s="3">
        <v>393</v>
      </c>
      <c r="D56" s="44">
        <v>80.45</v>
      </c>
      <c r="E56" s="28">
        <v>71.95</v>
      </c>
      <c r="F56" s="7">
        <f t="shared" si="5"/>
        <v>31616.850000000002</v>
      </c>
      <c r="G56" s="17">
        <f t="shared" si="6"/>
        <v>28276.350000000002</v>
      </c>
      <c r="H56" s="17">
        <f t="shared" si="7"/>
        <v>-3340.5</v>
      </c>
    </row>
    <row r="57" spans="1:8" s="25" customFormat="1" ht="15">
      <c r="A57" s="5" t="s">
        <v>82</v>
      </c>
      <c r="B57" s="4" t="s">
        <v>83</v>
      </c>
      <c r="C57" s="3">
        <v>300</v>
      </c>
      <c r="D57" s="44">
        <v>162.16</v>
      </c>
      <c r="E57" s="28">
        <v>167.13</v>
      </c>
      <c r="F57" s="7">
        <f t="shared" si="5"/>
        <v>48648</v>
      </c>
      <c r="G57" s="17">
        <f t="shared" si="6"/>
        <v>50139</v>
      </c>
      <c r="H57" s="17">
        <f t="shared" si="7"/>
        <v>1491</v>
      </c>
    </row>
    <row r="58" spans="1:8" ht="15">
      <c r="A58" s="5" t="s">
        <v>17</v>
      </c>
      <c r="B58" s="4" t="s">
        <v>18</v>
      </c>
      <c r="C58" s="3">
        <v>431</v>
      </c>
      <c r="D58" s="44">
        <v>62.6</v>
      </c>
      <c r="E58" s="28">
        <v>77.11</v>
      </c>
      <c r="F58" s="7">
        <f t="shared" si="5"/>
        <v>26980.600000000002</v>
      </c>
      <c r="G58" s="17">
        <f t="shared" si="6"/>
        <v>33234.409999999996</v>
      </c>
      <c r="H58" s="17">
        <f t="shared" si="7"/>
        <v>6253.809999999994</v>
      </c>
    </row>
    <row r="59" spans="1:8" ht="15">
      <c r="A59" s="5" t="s">
        <v>20</v>
      </c>
      <c r="B59" s="4" t="s">
        <v>19</v>
      </c>
      <c r="C59" s="3">
        <v>352</v>
      </c>
      <c r="D59" s="44">
        <v>68.98</v>
      </c>
      <c r="E59" s="28">
        <v>34.31</v>
      </c>
      <c r="F59" s="7">
        <f t="shared" si="5"/>
        <v>24280.960000000003</v>
      </c>
      <c r="G59" s="17">
        <f t="shared" si="6"/>
        <v>12077.12</v>
      </c>
      <c r="H59" s="17">
        <f t="shared" si="7"/>
        <v>-12203.840000000002</v>
      </c>
    </row>
    <row r="60" spans="1:8" ht="15">
      <c r="A60" s="5" t="s">
        <v>27</v>
      </c>
      <c r="B60" s="4" t="s">
        <v>22</v>
      </c>
      <c r="C60" s="3">
        <v>334</v>
      </c>
      <c r="D60" s="44">
        <v>102.32</v>
      </c>
      <c r="E60" s="28">
        <v>148.67</v>
      </c>
      <c r="F60" s="7">
        <f t="shared" si="5"/>
        <v>34174.88</v>
      </c>
      <c r="G60" s="17">
        <f t="shared" si="6"/>
        <v>49655.78</v>
      </c>
      <c r="H60" s="17">
        <f t="shared" si="7"/>
        <v>15480.900000000001</v>
      </c>
    </row>
    <row r="61" spans="1:8" ht="15">
      <c r="A61" s="5" t="s">
        <v>28</v>
      </c>
      <c r="B61" s="4" t="s">
        <v>23</v>
      </c>
      <c r="C61" s="3">
        <v>516</v>
      </c>
      <c r="D61" s="44">
        <v>52.71</v>
      </c>
      <c r="E61" s="28">
        <v>125.53</v>
      </c>
      <c r="F61" s="7">
        <f t="shared" si="5"/>
        <v>27198.36</v>
      </c>
      <c r="G61" s="17">
        <f t="shared" si="6"/>
        <v>64773.48</v>
      </c>
      <c r="H61" s="17">
        <f t="shared" si="7"/>
        <v>37575.12</v>
      </c>
    </row>
    <row r="62" spans="1:8" ht="15">
      <c r="A62" s="5" t="s">
        <v>29</v>
      </c>
      <c r="B62" s="4" t="s">
        <v>24</v>
      </c>
      <c r="C62" s="3">
        <v>413</v>
      </c>
      <c r="D62" s="44">
        <v>153.24</v>
      </c>
      <c r="E62" s="28">
        <v>160.11</v>
      </c>
      <c r="F62" s="7">
        <f t="shared" si="5"/>
        <v>63288.12</v>
      </c>
      <c r="G62" s="17">
        <f t="shared" si="6"/>
        <v>66125.43000000001</v>
      </c>
      <c r="H62" s="17">
        <f t="shared" si="7"/>
        <v>2837.310000000005</v>
      </c>
    </row>
    <row r="63" spans="1:8" ht="15">
      <c r="A63" s="5" t="s">
        <v>30</v>
      </c>
      <c r="B63" s="4" t="s">
        <v>25</v>
      </c>
      <c r="C63" s="3">
        <v>575</v>
      </c>
      <c r="D63" s="44">
        <v>53.62</v>
      </c>
      <c r="E63" s="28">
        <v>59.44</v>
      </c>
      <c r="F63" s="7">
        <f t="shared" si="5"/>
        <v>30831.5</v>
      </c>
      <c r="G63" s="17">
        <f t="shared" si="6"/>
        <v>34178</v>
      </c>
      <c r="H63" s="17">
        <f t="shared" si="7"/>
        <v>3346.5</v>
      </c>
    </row>
    <row r="64" spans="1:8" ht="15">
      <c r="A64" s="5" t="s">
        <v>31</v>
      </c>
      <c r="B64" s="4" t="s">
        <v>26</v>
      </c>
      <c r="C64" s="3">
        <v>431</v>
      </c>
      <c r="D64" s="44">
        <v>61.01</v>
      </c>
      <c r="E64" s="28">
        <v>139.87</v>
      </c>
      <c r="F64" s="7">
        <f t="shared" si="5"/>
        <v>26295.309999999998</v>
      </c>
      <c r="G64" s="17">
        <f t="shared" si="6"/>
        <v>60283.97</v>
      </c>
      <c r="H64" s="17">
        <f t="shared" si="7"/>
        <v>33988.66</v>
      </c>
    </row>
    <row r="65" spans="1:8" ht="15">
      <c r="A65" s="34" t="s">
        <v>54</v>
      </c>
      <c r="B65" s="4"/>
      <c r="C65" s="3"/>
      <c r="D65" s="4"/>
      <c r="E65" s="28"/>
      <c r="F65" s="51">
        <f>SUM(F55:F64)</f>
        <v>334366.62</v>
      </c>
      <c r="G65" s="51">
        <f>SUM(G55:G64)</f>
        <v>416297.19000000006</v>
      </c>
      <c r="H65" s="51">
        <f>SUM(H55:H64)</f>
        <v>81930.57</v>
      </c>
    </row>
    <row r="66" spans="1:8" ht="15">
      <c r="A66" s="6" t="s">
        <v>15</v>
      </c>
      <c r="B66" s="4"/>
      <c r="C66" s="3"/>
      <c r="D66" s="5"/>
      <c r="E66" s="32"/>
      <c r="F66" s="4">
        <v>-47440.92</v>
      </c>
      <c r="G66" s="7">
        <f>F66</f>
        <v>-47440.92</v>
      </c>
      <c r="H66" s="17">
        <f>G66-F66</f>
        <v>0</v>
      </c>
    </row>
    <row r="67" spans="1:8" ht="15">
      <c r="A67" s="34" t="s">
        <v>55</v>
      </c>
      <c r="B67" s="4"/>
      <c r="C67" s="19"/>
      <c r="D67" s="5"/>
      <c r="E67" s="33"/>
      <c r="F67" s="51">
        <f>SUM(F65:F66)</f>
        <v>286925.7</v>
      </c>
      <c r="G67" s="51">
        <f>SUM(G65:G66)</f>
        <v>368856.2700000001</v>
      </c>
      <c r="H67" s="51">
        <f>SUM(H65:H66)</f>
        <v>81930.57</v>
      </c>
    </row>
    <row r="68" spans="3:6" ht="15">
      <c r="C68" s="3"/>
      <c r="E68" s="32"/>
      <c r="F68" s="5"/>
    </row>
    <row r="69" spans="1:6" ht="15">
      <c r="A69" s="26" t="s">
        <v>47</v>
      </c>
      <c r="C69" s="3"/>
      <c r="E69" s="32"/>
      <c r="F69" s="5"/>
    </row>
    <row r="70" spans="1:6" ht="15">
      <c r="A70" s="16" t="s">
        <v>39</v>
      </c>
      <c r="C70" s="3"/>
      <c r="E70" s="32"/>
      <c r="F70" s="5"/>
    </row>
    <row r="71" spans="1:8" ht="15">
      <c r="A71" s="6" t="s">
        <v>35</v>
      </c>
      <c r="B71" s="4" t="s">
        <v>11</v>
      </c>
      <c r="C71" s="8">
        <v>102</v>
      </c>
      <c r="D71" s="43">
        <v>36.444</v>
      </c>
      <c r="E71" s="44">
        <v>44.06</v>
      </c>
      <c r="F71" s="7">
        <f>C71*D71</f>
        <v>3717.2880000000005</v>
      </c>
      <c r="G71" s="17">
        <f>C71*E71</f>
        <v>4494.12</v>
      </c>
      <c r="H71" s="17">
        <f>G71-F71</f>
        <v>776.8319999999994</v>
      </c>
    </row>
    <row r="72" spans="1:8" s="29" customFormat="1" ht="15">
      <c r="A72" s="14" t="s">
        <v>59</v>
      </c>
      <c r="B72" s="27" t="s">
        <v>60</v>
      </c>
      <c r="C72" s="3">
        <v>483</v>
      </c>
      <c r="D72" s="45">
        <v>51.7038</v>
      </c>
      <c r="E72" s="45">
        <v>38.9</v>
      </c>
      <c r="F72" s="7">
        <f>C72*D72</f>
        <v>24972.935400000002</v>
      </c>
      <c r="G72" s="17">
        <f>C72*E72</f>
        <v>18788.7</v>
      </c>
      <c r="H72" s="17">
        <f>G72-F72</f>
        <v>-6184.235400000001</v>
      </c>
    </row>
    <row r="73" spans="1:8" s="25" customFormat="1" ht="15">
      <c r="A73" s="34" t="s">
        <v>52</v>
      </c>
      <c r="B73" s="35"/>
      <c r="C73" s="35"/>
      <c r="D73" s="47"/>
      <c r="E73" s="47"/>
      <c r="F73" s="51">
        <f>SUM(F71:F72)</f>
        <v>28690.223400000003</v>
      </c>
      <c r="G73" s="51">
        <f>SUM(G71:G72)</f>
        <v>23282.82</v>
      </c>
      <c r="H73" s="51">
        <f>SUM(H71:H72)</f>
        <v>-5407.403400000002</v>
      </c>
    </row>
    <row r="74" spans="1:8" ht="15">
      <c r="A74" s="5" t="s">
        <v>15</v>
      </c>
      <c r="C74" s="3"/>
      <c r="D74" s="44"/>
      <c r="E74" s="44"/>
      <c r="F74" s="4">
        <v>298.84</v>
      </c>
      <c r="G74" s="7">
        <f>F74</f>
        <v>298.84</v>
      </c>
      <c r="H74" s="17">
        <f>G74-F74</f>
        <v>0</v>
      </c>
    </row>
    <row r="75" spans="1:8" s="25" customFormat="1" ht="15">
      <c r="A75" s="34" t="s">
        <v>53</v>
      </c>
      <c r="B75" s="35"/>
      <c r="C75" s="35"/>
      <c r="D75" s="47"/>
      <c r="E75" s="47"/>
      <c r="F75" s="51">
        <f>F73+F74</f>
        <v>28989.063400000003</v>
      </c>
      <c r="G75" s="51">
        <f>G73+G74</f>
        <v>23581.66</v>
      </c>
      <c r="H75" s="51">
        <f>H73+H74</f>
        <v>-5407.403400000002</v>
      </c>
    </row>
    <row r="76" spans="1:6" ht="15">
      <c r="A76" s="16"/>
      <c r="C76" s="3"/>
      <c r="D76" s="48"/>
      <c r="E76" s="48"/>
      <c r="F76" s="5"/>
    </row>
    <row r="77" spans="1:6" ht="15">
      <c r="A77" s="16" t="s">
        <v>40</v>
      </c>
      <c r="C77" s="3"/>
      <c r="D77" s="48"/>
      <c r="E77" s="48"/>
      <c r="F77" s="5"/>
    </row>
    <row r="78" spans="1:8" s="29" customFormat="1" ht="15">
      <c r="A78" s="14" t="s">
        <v>50</v>
      </c>
      <c r="B78" s="27" t="s">
        <v>51</v>
      </c>
      <c r="C78" s="3">
        <v>326</v>
      </c>
      <c r="D78" s="46">
        <v>79.6673</v>
      </c>
      <c r="E78" s="46">
        <v>95.16</v>
      </c>
      <c r="F78" s="10">
        <f>C78*D78</f>
        <v>25971.5398</v>
      </c>
      <c r="G78" s="15">
        <f>C78*E78</f>
        <v>31022.16</v>
      </c>
      <c r="H78" s="15">
        <f aca="true" t="shared" si="8" ref="H78:H86">G78-F78</f>
        <v>5050.620200000001</v>
      </c>
    </row>
    <row r="79" spans="1:8" ht="15">
      <c r="A79" t="s">
        <v>48</v>
      </c>
      <c r="B79" s="27" t="s">
        <v>49</v>
      </c>
      <c r="C79" s="27">
        <v>422</v>
      </c>
      <c r="D79" s="46">
        <v>34.2721</v>
      </c>
      <c r="E79" s="46">
        <v>48.9</v>
      </c>
      <c r="F79" s="10">
        <f>C79*D79</f>
        <v>14462.826200000001</v>
      </c>
      <c r="G79" s="15">
        <f>C79*E79</f>
        <v>20635.8</v>
      </c>
      <c r="H79" s="15">
        <f t="shared" si="8"/>
        <v>6172.973799999998</v>
      </c>
    </row>
    <row r="80" spans="1:8" s="29" customFormat="1" ht="15">
      <c r="A80" s="36" t="s">
        <v>118</v>
      </c>
      <c r="B80" s="27" t="s">
        <v>61</v>
      </c>
      <c r="C80" s="3">
        <v>500</v>
      </c>
      <c r="D80" s="46">
        <v>151.6799</v>
      </c>
      <c r="E80" s="46">
        <v>337.73</v>
      </c>
      <c r="F80" s="10">
        <f>C80*D80</f>
        <v>75839.95</v>
      </c>
      <c r="G80" s="15">
        <f>C80*E80</f>
        <v>168865</v>
      </c>
      <c r="H80" s="15">
        <f t="shared" si="8"/>
        <v>93025.05</v>
      </c>
    </row>
    <row r="81" spans="1:8" s="29" customFormat="1" ht="15">
      <c r="A81" s="36" t="s">
        <v>119</v>
      </c>
      <c r="B81" s="27"/>
      <c r="C81" s="3">
        <v>-5</v>
      </c>
      <c r="D81" s="46">
        <v>10.2</v>
      </c>
      <c r="E81" s="46">
        <v>18.05</v>
      </c>
      <c r="F81" s="7">
        <f>(500*D81)*-1</f>
        <v>-5100</v>
      </c>
      <c r="G81" s="7">
        <f>(500*E81)*-1</f>
        <v>-9025</v>
      </c>
      <c r="H81" s="17">
        <f t="shared" si="8"/>
        <v>-3925</v>
      </c>
    </row>
    <row r="82" spans="1:8" s="29" customFormat="1" ht="15">
      <c r="A82" s="36" t="s">
        <v>62</v>
      </c>
      <c r="B82" s="27" t="s">
        <v>63</v>
      </c>
      <c r="C82" s="3">
        <v>244</v>
      </c>
      <c r="D82" s="46">
        <v>70.8826</v>
      </c>
      <c r="E82" s="46">
        <v>210.33</v>
      </c>
      <c r="F82" s="10">
        <f>C82*D82</f>
        <v>17295.3544</v>
      </c>
      <c r="G82" s="15">
        <f>C82*E82</f>
        <v>51320.520000000004</v>
      </c>
      <c r="H82" s="15">
        <f>G82-F82</f>
        <v>34025.16560000001</v>
      </c>
    </row>
    <row r="83" spans="1:8" s="29" customFormat="1" ht="15">
      <c r="A83" s="36" t="s">
        <v>120</v>
      </c>
      <c r="B83" s="27"/>
      <c r="C83" s="3">
        <v>-2</v>
      </c>
      <c r="D83" s="46">
        <v>7.9</v>
      </c>
      <c r="E83" s="46">
        <v>44.3</v>
      </c>
      <c r="F83" s="7">
        <f>(200*D83)*-1</f>
        <v>-1580</v>
      </c>
      <c r="G83" s="7">
        <f>(200*E83)*-1</f>
        <v>-8860</v>
      </c>
      <c r="H83" s="17">
        <f>G83-F83</f>
        <v>-7280</v>
      </c>
    </row>
    <row r="84" spans="1:8" s="29" customFormat="1" ht="15">
      <c r="A84" t="s">
        <v>115</v>
      </c>
      <c r="B84" s="27" t="s">
        <v>116</v>
      </c>
      <c r="C84" s="3">
        <v>88</v>
      </c>
      <c r="D84" s="46">
        <v>196.6737</v>
      </c>
      <c r="E84" s="46">
        <v>208.53</v>
      </c>
      <c r="F84" s="10">
        <f>C84*D84</f>
        <v>17307.2856</v>
      </c>
      <c r="G84" s="15">
        <f>C84*E84</f>
        <v>18350.64</v>
      </c>
      <c r="H84" s="17">
        <f>G84-F84</f>
        <v>1043.3544000000002</v>
      </c>
    </row>
    <row r="85" spans="1:8" s="25" customFormat="1" ht="15">
      <c r="A85" s="34" t="s">
        <v>54</v>
      </c>
      <c r="B85" s="35"/>
      <c r="C85" s="30"/>
      <c r="D85" s="47"/>
      <c r="E85" s="24"/>
      <c r="F85" s="51">
        <f>SUM(F78:F84)</f>
        <v>144196.95599999998</v>
      </c>
      <c r="G85" s="51">
        <f>SUM(G78:G84)</f>
        <v>272309.12</v>
      </c>
      <c r="H85" s="60">
        <f>SUM(H78:H84)</f>
        <v>128112.164</v>
      </c>
    </row>
    <row r="86" spans="1:8" ht="15">
      <c r="A86" s="6" t="s">
        <v>15</v>
      </c>
      <c r="C86" s="27"/>
      <c r="D86" s="44"/>
      <c r="E86" s="28"/>
      <c r="F86" s="7">
        <v>2360.24</v>
      </c>
      <c r="G86" s="7">
        <f>F86</f>
        <v>2360.24</v>
      </c>
      <c r="H86" s="17">
        <f t="shared" si="8"/>
        <v>0</v>
      </c>
    </row>
    <row r="87" spans="1:8" s="25" customFormat="1" ht="15">
      <c r="A87" s="34" t="s">
        <v>55</v>
      </c>
      <c r="B87" s="35"/>
      <c r="C87" s="30"/>
      <c r="D87" s="47"/>
      <c r="E87" s="30"/>
      <c r="F87" s="51">
        <f>SUM(F85:F86)</f>
        <v>146557.19599999997</v>
      </c>
      <c r="G87" s="51">
        <f>SUM(G85:G86)</f>
        <v>274669.36</v>
      </c>
      <c r="H87" s="51">
        <f>SUM(H85:H86)</f>
        <v>128112.164</v>
      </c>
    </row>
    <row r="88" spans="1:8" s="25" customFormat="1" ht="15">
      <c r="A88" s="34"/>
      <c r="B88" s="39"/>
      <c r="C88" s="39"/>
      <c r="D88" s="47"/>
      <c r="E88" s="39"/>
      <c r="F88" s="51"/>
      <c r="G88" s="51"/>
      <c r="H88" s="51"/>
    </row>
    <row r="89" spans="1:8" s="25" customFormat="1" ht="15">
      <c r="A89" s="26" t="s">
        <v>64</v>
      </c>
      <c r="B89" s="39"/>
      <c r="C89" s="39"/>
      <c r="D89" s="47"/>
      <c r="E89" s="39"/>
      <c r="F89" s="51"/>
      <c r="G89" s="51"/>
      <c r="H89" s="51"/>
    </row>
    <row r="90" spans="1:9" s="25" customFormat="1" ht="15">
      <c r="A90" s="16" t="s">
        <v>39</v>
      </c>
      <c r="D90" s="56"/>
      <c r="F90" s="23"/>
      <c r="G90" s="23"/>
      <c r="H90" s="23"/>
      <c r="I90" s="29"/>
    </row>
    <row r="91" spans="1:9" s="25" customFormat="1" ht="15">
      <c r="A91" s="5" t="s">
        <v>15</v>
      </c>
      <c r="B91" s="27"/>
      <c r="C91" s="3"/>
      <c r="D91" s="44"/>
      <c r="E91" s="28"/>
      <c r="F91" s="4">
        <v>4087.36</v>
      </c>
      <c r="G91" s="7">
        <f>F91</f>
        <v>4087.36</v>
      </c>
      <c r="H91" s="17">
        <f>G91-F91</f>
        <v>0</v>
      </c>
      <c r="I91" s="29"/>
    </row>
    <row r="92" spans="1:9" s="25" customFormat="1" ht="15">
      <c r="A92" s="34" t="s">
        <v>53</v>
      </c>
      <c r="B92" s="39"/>
      <c r="C92" s="39"/>
      <c r="D92" s="47"/>
      <c r="E92" s="24"/>
      <c r="F92" s="51">
        <f>F89+F91</f>
        <v>4087.36</v>
      </c>
      <c r="G92" s="51">
        <f>G89+G91</f>
        <v>4087.36</v>
      </c>
      <c r="H92" s="51">
        <f>H89+H91</f>
        <v>0</v>
      </c>
      <c r="I92" s="29"/>
    </row>
    <row r="93" spans="1:9" s="25" customFormat="1" ht="15">
      <c r="A93" s="40"/>
      <c r="B93" s="3"/>
      <c r="C93" s="3"/>
      <c r="D93" s="45"/>
      <c r="E93" s="3"/>
      <c r="F93" s="7"/>
      <c r="G93" s="7"/>
      <c r="H93" s="7"/>
      <c r="I93" s="29"/>
    </row>
    <row r="94" spans="1:8" s="25" customFormat="1" ht="15">
      <c r="A94" s="16" t="s">
        <v>40</v>
      </c>
      <c r="C94" s="3"/>
      <c r="D94" s="45"/>
      <c r="E94" s="3"/>
      <c r="F94" s="7"/>
      <c r="G94" s="7"/>
      <c r="H94" s="7"/>
    </row>
    <row r="95" spans="1:8" s="25" customFormat="1" ht="15">
      <c r="A95" s="14" t="s">
        <v>78</v>
      </c>
      <c r="B95" s="3" t="s">
        <v>79</v>
      </c>
      <c r="C95" s="3">
        <v>200</v>
      </c>
      <c r="D95" s="45">
        <v>193.97</v>
      </c>
      <c r="E95" s="10">
        <v>212.89</v>
      </c>
      <c r="F95" s="7">
        <f>C95*D95</f>
        <v>38794</v>
      </c>
      <c r="G95" s="17">
        <f>C95*E95</f>
        <v>42578</v>
      </c>
      <c r="H95" s="17">
        <f>G95-F95</f>
        <v>3784</v>
      </c>
    </row>
    <row r="96" spans="1:8" s="25" customFormat="1" ht="15">
      <c r="A96" s="40" t="s">
        <v>67</v>
      </c>
      <c r="B96" s="3" t="s">
        <v>68</v>
      </c>
      <c r="C96" s="3">
        <v>206</v>
      </c>
      <c r="D96" s="45">
        <v>60.08</v>
      </c>
      <c r="E96" s="10">
        <v>79.75</v>
      </c>
      <c r="F96" s="7">
        <f>C96*D96</f>
        <v>12376.48</v>
      </c>
      <c r="G96" s="17">
        <f>C96*E96</f>
        <v>16428.5</v>
      </c>
      <c r="H96" s="17">
        <f>G96-F96</f>
        <v>4052.0200000000004</v>
      </c>
    </row>
    <row r="97" spans="1:8" s="25" customFormat="1" ht="15">
      <c r="A97" s="34" t="s">
        <v>54</v>
      </c>
      <c r="B97" s="39"/>
      <c r="C97" s="39"/>
      <c r="D97" s="47"/>
      <c r="E97" s="24"/>
      <c r="F97" s="51">
        <f>SUM(F95:F96)</f>
        <v>51170.479999999996</v>
      </c>
      <c r="G97" s="51">
        <f>SUM(G95:G96)</f>
        <v>59006.5</v>
      </c>
      <c r="H97" s="18">
        <f>G97-F97</f>
        <v>7836.020000000004</v>
      </c>
    </row>
    <row r="98" spans="1:8" s="25" customFormat="1" ht="15">
      <c r="A98" s="6" t="s">
        <v>15</v>
      </c>
      <c r="B98" s="27"/>
      <c r="C98" s="27"/>
      <c r="D98" s="31"/>
      <c r="E98" s="28"/>
      <c r="F98" s="7">
        <v>127.77</v>
      </c>
      <c r="G98" s="7">
        <f>F98</f>
        <v>127.77</v>
      </c>
      <c r="H98" s="17">
        <f>G98-F98</f>
        <v>0</v>
      </c>
    </row>
    <row r="99" spans="1:8" s="25" customFormat="1" ht="15">
      <c r="A99" s="34" t="s">
        <v>55</v>
      </c>
      <c r="B99" s="39"/>
      <c r="C99" s="39"/>
      <c r="D99" s="39"/>
      <c r="E99" s="39"/>
      <c r="F99" s="51">
        <f>SUM(F97:F98)</f>
        <v>51298.24999999999</v>
      </c>
      <c r="G99" s="51">
        <f>SUM(G97:G98)</f>
        <v>59134.27</v>
      </c>
      <c r="H99" s="51">
        <f>SUM(H97:H98)</f>
        <v>7836.020000000004</v>
      </c>
    </row>
    <row r="100" spans="1:8" s="25" customFormat="1" ht="15">
      <c r="A100" s="34"/>
      <c r="B100" s="63"/>
      <c r="C100" s="63"/>
      <c r="D100" s="63"/>
      <c r="E100" s="63"/>
      <c r="F100" s="64"/>
      <c r="G100" s="64"/>
      <c r="H100" s="64"/>
    </row>
    <row r="101" spans="1:8" s="25" customFormat="1" ht="15">
      <c r="A101" s="26" t="s">
        <v>66</v>
      </c>
      <c r="B101" s="63"/>
      <c r="C101" s="63"/>
      <c r="D101" s="47"/>
      <c r="E101" s="63"/>
      <c r="F101" s="64"/>
      <c r="G101" s="64"/>
      <c r="H101" s="64"/>
    </row>
    <row r="102" spans="1:8" s="25" customFormat="1" ht="15">
      <c r="A102" s="16" t="s">
        <v>39</v>
      </c>
      <c r="D102" s="56"/>
      <c r="F102" s="23"/>
      <c r="G102" s="23"/>
      <c r="H102" s="23"/>
    </row>
    <row r="103" spans="1:8" ht="15">
      <c r="A103" s="6" t="s">
        <v>131</v>
      </c>
      <c r="B103" s="4" t="s">
        <v>132</v>
      </c>
      <c r="C103" s="8">
        <v>200</v>
      </c>
      <c r="D103" s="43">
        <v>278.615</v>
      </c>
      <c r="E103" s="44">
        <v>405.05</v>
      </c>
      <c r="F103" s="7">
        <f>C103*D103</f>
        <v>55723</v>
      </c>
      <c r="G103" s="17">
        <f>C103*E103</f>
        <v>81010</v>
      </c>
      <c r="H103" s="17">
        <f>G103-F103</f>
        <v>25287</v>
      </c>
    </row>
    <row r="104" spans="1:8" s="25" customFormat="1" ht="15">
      <c r="A104" s="34" t="s">
        <v>52</v>
      </c>
      <c r="B104" s="63"/>
      <c r="C104" s="63"/>
      <c r="D104" s="47"/>
      <c r="E104" s="47"/>
      <c r="F104" s="64">
        <f>SUM(F103:F103)</f>
        <v>55723</v>
      </c>
      <c r="G104" s="65">
        <f>SUM(G103:G103)</f>
        <v>81010</v>
      </c>
      <c r="H104" s="65">
        <f>SUM(H103:H103)</f>
        <v>25287</v>
      </c>
    </row>
    <row r="105" spans="1:8" ht="15">
      <c r="A105" s="5" t="s">
        <v>15</v>
      </c>
      <c r="C105" s="3"/>
      <c r="D105" s="44"/>
      <c r="E105" s="44"/>
      <c r="F105" s="4">
        <v>245848.21</v>
      </c>
      <c r="G105" s="7">
        <f>F105</f>
        <v>245848.21</v>
      </c>
      <c r="H105" s="17">
        <f>G105-F105</f>
        <v>0</v>
      </c>
    </row>
    <row r="106" spans="1:8" s="25" customFormat="1" ht="15">
      <c r="A106" s="34" t="s">
        <v>53</v>
      </c>
      <c r="B106" s="63"/>
      <c r="C106" s="63"/>
      <c r="D106" s="47"/>
      <c r="E106" s="47"/>
      <c r="F106" s="64">
        <f>F104+F105</f>
        <v>301571.20999999996</v>
      </c>
      <c r="G106" s="64">
        <f>G104+G105</f>
        <v>326858.20999999996</v>
      </c>
      <c r="H106" s="64">
        <f>H104+H105</f>
        <v>25287</v>
      </c>
    </row>
    <row r="107" spans="1:8" s="25" customFormat="1" ht="15">
      <c r="A107" s="34"/>
      <c r="B107" s="38"/>
      <c r="C107" s="38"/>
      <c r="D107" s="38"/>
      <c r="E107" s="38"/>
      <c r="F107" s="51"/>
      <c r="G107" s="51"/>
      <c r="H107" s="51"/>
    </row>
    <row r="108" spans="1:8" s="25" customFormat="1" ht="15">
      <c r="A108" s="23" t="s">
        <v>56</v>
      </c>
      <c r="B108" s="38"/>
      <c r="C108" s="38"/>
      <c r="F108" s="51">
        <f>F14+F34+F45+F75+F92+104</f>
        <v>315372.44099999993</v>
      </c>
      <c r="G108" s="57">
        <f>G14+G34+G45+G75+G92+104</f>
        <v>364640.4199999999</v>
      </c>
      <c r="H108" s="18">
        <f>G108-F108</f>
        <v>49267.97899999999</v>
      </c>
    </row>
    <row r="109" spans="1:8" s="25" customFormat="1" ht="15">
      <c r="A109" s="23" t="s">
        <v>57</v>
      </c>
      <c r="B109" s="38"/>
      <c r="C109" s="38"/>
      <c r="F109" s="51">
        <f>F26+F51+F67+F87+F99</f>
        <v>614036.8021999999</v>
      </c>
      <c r="G109" s="57">
        <f>G26+G51+G67+G87+G99</f>
        <v>801256.0800000001</v>
      </c>
      <c r="H109" s="54">
        <f>H26+H51+H67+H87+H99</f>
        <v>187219.27780000004</v>
      </c>
    </row>
    <row r="110" spans="1:8" s="25" customFormat="1" ht="15">
      <c r="A110" s="23"/>
      <c r="B110" s="38"/>
      <c r="C110" s="38"/>
      <c r="F110" s="51"/>
      <c r="G110" s="51"/>
      <c r="H110" s="18"/>
    </row>
    <row r="111" spans="1:8" s="25" customFormat="1" ht="15">
      <c r="A111" s="69" t="s">
        <v>65</v>
      </c>
      <c r="B111" s="69"/>
      <c r="C111" s="69"/>
      <c r="D111" s="69"/>
      <c r="E111" s="69"/>
      <c r="F111" s="69"/>
      <c r="G111" s="69"/>
      <c r="H111" s="69"/>
    </row>
    <row r="112" spans="1:8" s="25" customFormat="1" ht="15">
      <c r="A112" s="34"/>
      <c r="B112" s="38"/>
      <c r="C112" s="38"/>
      <c r="D112" s="38"/>
      <c r="E112" s="38"/>
      <c r="F112" s="51"/>
      <c r="G112" s="51"/>
      <c r="H112" s="51"/>
    </row>
    <row r="113" spans="1:6" ht="15">
      <c r="A113" s="26" t="s">
        <v>73</v>
      </c>
      <c r="C113" s="3"/>
      <c r="F113" s="5"/>
    </row>
    <row r="114" spans="1:8" ht="15">
      <c r="A114" s="16" t="s">
        <v>39</v>
      </c>
      <c r="B114" s="2"/>
      <c r="C114" s="2"/>
      <c r="D114" s="2"/>
      <c r="E114" s="27"/>
      <c r="F114" s="13"/>
      <c r="G114" s="17"/>
      <c r="H114" s="17"/>
    </row>
    <row r="115" spans="1:8" ht="15">
      <c r="A115" s="14" t="s">
        <v>105</v>
      </c>
      <c r="B115" s="12" t="s">
        <v>106</v>
      </c>
      <c r="C115" s="3">
        <v>645</v>
      </c>
      <c r="D115" s="43">
        <v>95.7464</v>
      </c>
      <c r="E115" s="28">
        <v>77.84</v>
      </c>
      <c r="F115" s="7">
        <f aca="true" t="shared" si="9" ref="F115:F120">C115*D115</f>
        <v>61756.428</v>
      </c>
      <c r="G115" s="17">
        <f aca="true" t="shared" si="10" ref="G115:G120">C115*E115</f>
        <v>50206.8</v>
      </c>
      <c r="H115" s="17">
        <f aca="true" t="shared" si="11" ref="H115:H120">G115-F115</f>
        <v>-11549.627999999997</v>
      </c>
    </row>
    <row r="116" spans="1:8" ht="15">
      <c r="A116" s="36" t="s">
        <v>86</v>
      </c>
      <c r="B116" s="12" t="s">
        <v>10</v>
      </c>
      <c r="C116" s="3">
        <v>188</v>
      </c>
      <c r="D116" s="43">
        <v>59.0941</v>
      </c>
      <c r="E116" s="28">
        <v>55.22</v>
      </c>
      <c r="F116" s="7">
        <f t="shared" si="9"/>
        <v>11109.6908</v>
      </c>
      <c r="G116" s="17">
        <f t="shared" si="10"/>
        <v>10381.36</v>
      </c>
      <c r="H116" s="17">
        <f t="shared" si="11"/>
        <v>-728.3307999999997</v>
      </c>
    </row>
    <row r="117" spans="1:9" ht="15" customHeight="1">
      <c r="A117" s="6" t="s">
        <v>35</v>
      </c>
      <c r="B117" s="4" t="s">
        <v>11</v>
      </c>
      <c r="C117" s="8">
        <v>453</v>
      </c>
      <c r="D117" s="43">
        <v>44.8154</v>
      </c>
      <c r="E117" s="28">
        <v>44.06</v>
      </c>
      <c r="F117" s="7">
        <f t="shared" si="9"/>
        <v>20301.3762</v>
      </c>
      <c r="G117" s="17">
        <f t="shared" si="10"/>
        <v>19959.18</v>
      </c>
      <c r="H117" s="17">
        <f t="shared" si="11"/>
        <v>-342.1961999999985</v>
      </c>
      <c r="I117" s="12"/>
    </row>
    <row r="118" spans="1:8" ht="15">
      <c r="A118" s="5" t="s">
        <v>103</v>
      </c>
      <c r="B118" s="4" t="s">
        <v>104</v>
      </c>
      <c r="C118" s="2">
        <v>602</v>
      </c>
      <c r="D118" s="46">
        <v>109.6453</v>
      </c>
      <c r="E118" s="28">
        <v>99.53</v>
      </c>
      <c r="F118" s="7">
        <f t="shared" si="9"/>
        <v>66006.4706</v>
      </c>
      <c r="G118" s="17">
        <f t="shared" si="10"/>
        <v>59917.06</v>
      </c>
      <c r="H118" s="17">
        <f t="shared" si="11"/>
        <v>-6089.410600000003</v>
      </c>
    </row>
    <row r="119" spans="1:8" ht="15">
      <c r="A119" s="5" t="s">
        <v>33</v>
      </c>
      <c r="B119" s="4" t="s">
        <v>34</v>
      </c>
      <c r="C119" s="2">
        <v>411</v>
      </c>
      <c r="D119" s="46">
        <v>98.6861</v>
      </c>
      <c r="E119" s="28">
        <v>141.81</v>
      </c>
      <c r="F119" s="7">
        <f t="shared" si="9"/>
        <v>40559.9871</v>
      </c>
      <c r="G119" s="17">
        <f t="shared" si="10"/>
        <v>58283.91</v>
      </c>
      <c r="H119" s="17">
        <f t="shared" si="11"/>
        <v>17723.922900000005</v>
      </c>
    </row>
    <row r="120" spans="1:8" ht="15">
      <c r="A120" s="36" t="s">
        <v>59</v>
      </c>
      <c r="B120" s="12" t="s">
        <v>60</v>
      </c>
      <c r="C120" s="2">
        <v>232</v>
      </c>
      <c r="D120" s="43">
        <v>48.994</v>
      </c>
      <c r="E120" s="10">
        <v>38.9</v>
      </c>
      <c r="F120" s="7">
        <f t="shared" si="9"/>
        <v>11366.608</v>
      </c>
      <c r="G120" s="17">
        <f t="shared" si="10"/>
        <v>9024.8</v>
      </c>
      <c r="H120" s="17">
        <f t="shared" si="11"/>
        <v>-2341.808000000001</v>
      </c>
    </row>
    <row r="121" spans="1:8" ht="15">
      <c r="A121" s="34" t="s">
        <v>52</v>
      </c>
      <c r="B121" s="38"/>
      <c r="C121" s="38"/>
      <c r="D121" s="47"/>
      <c r="E121" s="24"/>
      <c r="F121" s="51">
        <f>SUM(F115:F120)</f>
        <v>211100.5607</v>
      </c>
      <c r="G121" s="51">
        <f>SUM(G115:G120)</f>
        <v>207773.11</v>
      </c>
      <c r="H121" s="51">
        <f>SUM(H115:H120)</f>
        <v>-3327.450699999994</v>
      </c>
    </row>
    <row r="122" spans="1:8" ht="15">
      <c r="A122" s="5" t="s">
        <v>15</v>
      </c>
      <c r="C122" s="3"/>
      <c r="D122" s="44"/>
      <c r="E122" s="28"/>
      <c r="F122" s="4">
        <v>0</v>
      </c>
      <c r="G122" s="4">
        <v>0</v>
      </c>
      <c r="H122" s="4">
        <v>0</v>
      </c>
    </row>
    <row r="123" spans="1:8" ht="15">
      <c r="A123" s="34" t="s">
        <v>53</v>
      </c>
      <c r="B123" s="38"/>
      <c r="C123" s="38"/>
      <c r="D123" s="47"/>
      <c r="E123" s="24"/>
      <c r="F123" s="51">
        <f>SUM(F121:F122)</f>
        <v>211100.5607</v>
      </c>
      <c r="G123" s="51">
        <f>SUM(G121:G122)</f>
        <v>207773.11</v>
      </c>
      <c r="H123" s="51">
        <f>SUM(H121:H122)</f>
        <v>-3327.450699999994</v>
      </c>
    </row>
    <row r="124" spans="1:8" ht="15">
      <c r="A124" s="34"/>
      <c r="B124" s="50"/>
      <c r="C124" s="50"/>
      <c r="D124" s="47"/>
      <c r="E124" s="24"/>
      <c r="F124" s="51"/>
      <c r="G124" s="51"/>
      <c r="H124" s="51"/>
    </row>
    <row r="125" spans="1:6" ht="15">
      <c r="A125" s="16" t="s">
        <v>40</v>
      </c>
      <c r="C125" s="3"/>
      <c r="D125" s="48"/>
      <c r="E125" s="32"/>
      <c r="F125" s="5"/>
    </row>
    <row r="126" spans="1:8" ht="15">
      <c r="A126" s="14" t="s">
        <v>107</v>
      </c>
      <c r="B126" s="27" t="s">
        <v>108</v>
      </c>
      <c r="C126" s="3">
        <v>1208</v>
      </c>
      <c r="D126" s="44">
        <v>36.6386</v>
      </c>
      <c r="E126" s="58">
        <v>115.81</v>
      </c>
      <c r="F126" s="7">
        <f aca="true" t="shared" si="12" ref="F126:F139">C126*D126</f>
        <v>44259.428799999994</v>
      </c>
      <c r="G126" s="17">
        <f aca="true" t="shared" si="13" ref="G126:G139">C126*E126</f>
        <v>139898.48</v>
      </c>
      <c r="H126" s="17">
        <f aca="true" t="shared" si="14" ref="H126:H139">G126-F126</f>
        <v>95639.05120000002</v>
      </c>
    </row>
    <row r="127" spans="1:8" ht="15">
      <c r="A127" s="36" t="s">
        <v>114</v>
      </c>
      <c r="B127" s="27" t="s">
        <v>113</v>
      </c>
      <c r="C127" s="3">
        <v>423</v>
      </c>
      <c r="D127" s="44">
        <v>249.8674</v>
      </c>
      <c r="E127" s="58">
        <v>232.86</v>
      </c>
      <c r="F127" s="7">
        <f>C127*D127</f>
        <v>105693.9102</v>
      </c>
      <c r="G127" s="17">
        <f>C127*E127</f>
        <v>98499.78</v>
      </c>
      <c r="H127" s="17">
        <f>G127-F127</f>
        <v>-7194.1302</v>
      </c>
    </row>
    <row r="128" spans="1:8" ht="15">
      <c r="A128" s="36" t="s">
        <v>133</v>
      </c>
      <c r="B128" s="27" t="s">
        <v>134</v>
      </c>
      <c r="C128" s="3">
        <v>407</v>
      </c>
      <c r="D128" s="44">
        <v>14.26</v>
      </c>
      <c r="E128" s="58">
        <v>30.57</v>
      </c>
      <c r="F128" s="7">
        <f>C128*D128</f>
        <v>5803.82</v>
      </c>
      <c r="G128" s="17">
        <f>C128*E128</f>
        <v>12441.99</v>
      </c>
      <c r="H128" s="17">
        <f>G128-F128</f>
        <v>6638.17</v>
      </c>
    </row>
    <row r="129" spans="1:8" ht="15">
      <c r="A129" s="5" t="s">
        <v>6</v>
      </c>
      <c r="B129" s="4" t="s">
        <v>8</v>
      </c>
      <c r="C129" s="2">
        <v>312</v>
      </c>
      <c r="D129" s="44">
        <v>114.5261</v>
      </c>
      <c r="E129" s="28">
        <v>71.99</v>
      </c>
      <c r="F129" s="7">
        <f>C129*D129</f>
        <v>35732.1432</v>
      </c>
      <c r="G129" s="17">
        <f>C129*E129</f>
        <v>22460.879999999997</v>
      </c>
      <c r="H129" s="17">
        <f t="shared" si="14"/>
        <v>-13271.263200000001</v>
      </c>
    </row>
    <row r="130" spans="1:8" ht="15">
      <c r="A130" s="5" t="s">
        <v>7</v>
      </c>
      <c r="B130" s="4" t="s">
        <v>9</v>
      </c>
      <c r="C130" s="2">
        <v>409</v>
      </c>
      <c r="D130" s="44">
        <v>46.7595</v>
      </c>
      <c r="E130" s="58">
        <v>39.39</v>
      </c>
      <c r="F130" s="7">
        <f t="shared" si="12"/>
        <v>19124.6355</v>
      </c>
      <c r="G130" s="17">
        <f t="shared" si="13"/>
        <v>16110.51</v>
      </c>
      <c r="H130" s="17">
        <f t="shared" si="14"/>
        <v>-3014.1255</v>
      </c>
    </row>
    <row r="131" spans="1:8" ht="15">
      <c r="A131" s="5" t="s">
        <v>124</v>
      </c>
      <c r="B131" s="4" t="s">
        <v>19</v>
      </c>
      <c r="C131" s="2">
        <v>412</v>
      </c>
      <c r="D131" s="44">
        <v>55.0553</v>
      </c>
      <c r="E131" s="58">
        <v>34.32</v>
      </c>
      <c r="F131" s="7">
        <f>C131*D131</f>
        <v>22682.783600000002</v>
      </c>
      <c r="G131" s="17">
        <f>C131*E131</f>
        <v>14139.84</v>
      </c>
      <c r="H131" s="17">
        <f>G131-F131</f>
        <v>-8542.943600000002</v>
      </c>
    </row>
    <row r="132" spans="1:8" ht="15">
      <c r="A132" s="5" t="s">
        <v>80</v>
      </c>
      <c r="B132" s="4" t="s">
        <v>81</v>
      </c>
      <c r="C132" s="3">
        <v>200</v>
      </c>
      <c r="D132" s="44">
        <v>148.94</v>
      </c>
      <c r="E132" s="28">
        <v>251.45</v>
      </c>
      <c r="F132" s="7">
        <f t="shared" si="12"/>
        <v>29788</v>
      </c>
      <c r="G132" s="17">
        <f t="shared" si="13"/>
        <v>50290</v>
      </c>
      <c r="H132" s="17">
        <f t="shared" si="14"/>
        <v>20502</v>
      </c>
    </row>
    <row r="133" spans="1:8" ht="15">
      <c r="A133" s="5" t="s">
        <v>109</v>
      </c>
      <c r="B133" s="4" t="s">
        <v>110</v>
      </c>
      <c r="C133" s="2">
        <v>300</v>
      </c>
      <c r="D133" s="44">
        <v>66.5767</v>
      </c>
      <c r="E133" s="58">
        <v>76.25</v>
      </c>
      <c r="F133" s="7">
        <f>C133*D133</f>
        <v>19973.010000000002</v>
      </c>
      <c r="G133" s="17">
        <f>C133*E133</f>
        <v>22875</v>
      </c>
      <c r="H133" s="17">
        <f>G133-F133</f>
        <v>2901.989999999998</v>
      </c>
    </row>
    <row r="134" spans="1:8" ht="15">
      <c r="A134" s="14" t="s">
        <v>101</v>
      </c>
      <c r="B134" s="27" t="s">
        <v>102</v>
      </c>
      <c r="C134" s="3">
        <v>151</v>
      </c>
      <c r="D134" s="44">
        <v>199.9165</v>
      </c>
      <c r="E134" s="58">
        <v>200.91</v>
      </c>
      <c r="F134" s="7">
        <f t="shared" si="12"/>
        <v>30187.3915</v>
      </c>
      <c r="G134" s="17">
        <f t="shared" si="13"/>
        <v>30337.41</v>
      </c>
      <c r="H134" s="17">
        <f t="shared" si="14"/>
        <v>150.0184999999983</v>
      </c>
    </row>
    <row r="135" spans="1:8" ht="15">
      <c r="A135" s="36" t="s">
        <v>111</v>
      </c>
      <c r="B135" s="27" t="s">
        <v>112</v>
      </c>
      <c r="C135" s="3">
        <v>300</v>
      </c>
      <c r="D135" s="44">
        <v>99.006</v>
      </c>
      <c r="E135" s="58">
        <v>88.67</v>
      </c>
      <c r="F135" s="7">
        <f t="shared" si="12"/>
        <v>29701.8</v>
      </c>
      <c r="G135" s="17">
        <f t="shared" si="13"/>
        <v>26601</v>
      </c>
      <c r="H135" s="17">
        <f t="shared" si="14"/>
        <v>-3100.7999999999993</v>
      </c>
    </row>
    <row r="136" spans="1:8" ht="15">
      <c r="A136" s="14" t="s">
        <v>97</v>
      </c>
      <c r="B136" s="27" t="s">
        <v>98</v>
      </c>
      <c r="C136" s="3">
        <v>250</v>
      </c>
      <c r="D136" s="45">
        <v>143.61</v>
      </c>
      <c r="E136" s="59">
        <v>289.98</v>
      </c>
      <c r="F136" s="7">
        <f t="shared" si="12"/>
        <v>35902.5</v>
      </c>
      <c r="G136" s="17">
        <f t="shared" si="13"/>
        <v>72495</v>
      </c>
      <c r="H136" s="17">
        <f t="shared" si="14"/>
        <v>36592.5</v>
      </c>
    </row>
    <row r="137" spans="1:8" ht="15">
      <c r="A137" s="36" t="s">
        <v>135</v>
      </c>
      <c r="B137" s="27" t="s">
        <v>136</v>
      </c>
      <c r="C137" s="3">
        <v>203</v>
      </c>
      <c r="D137" s="45">
        <v>44.09</v>
      </c>
      <c r="E137" s="59">
        <v>62.35</v>
      </c>
      <c r="F137" s="7">
        <f t="shared" si="12"/>
        <v>8950.27</v>
      </c>
      <c r="G137" s="17">
        <f t="shared" si="13"/>
        <v>12657.050000000001</v>
      </c>
      <c r="H137" s="17">
        <f>G137-F137</f>
        <v>3706.7800000000007</v>
      </c>
    </row>
    <row r="138" spans="1:8" ht="15">
      <c r="A138" s="36" t="s">
        <v>140</v>
      </c>
      <c r="B138" s="27" t="s">
        <v>139</v>
      </c>
      <c r="C138" s="3">
        <v>411</v>
      </c>
      <c r="D138" s="45">
        <v>124.8397</v>
      </c>
      <c r="E138" s="59">
        <v>57.55</v>
      </c>
      <c r="F138" s="7">
        <f>C138*D138</f>
        <v>51309.1167</v>
      </c>
      <c r="G138" s="17">
        <f>C138*E138</f>
        <v>23653.05</v>
      </c>
      <c r="H138" s="17">
        <f>G138-F138</f>
        <v>-27656.0667</v>
      </c>
    </row>
    <row r="139" spans="1:8" ht="15">
      <c r="A139" s="36" t="s">
        <v>91</v>
      </c>
      <c r="B139" s="27" t="s">
        <v>92</v>
      </c>
      <c r="C139" s="3">
        <v>200</v>
      </c>
      <c r="D139" s="45">
        <v>175.8799</v>
      </c>
      <c r="E139" s="59">
        <v>361.07</v>
      </c>
      <c r="F139" s="7">
        <f t="shared" si="12"/>
        <v>35175.979999999996</v>
      </c>
      <c r="G139" s="17">
        <f t="shared" si="13"/>
        <v>72214</v>
      </c>
      <c r="H139" s="17">
        <f t="shared" si="14"/>
        <v>37038.020000000004</v>
      </c>
    </row>
    <row r="140" spans="1:8" ht="15">
      <c r="A140" s="34" t="s">
        <v>54</v>
      </c>
      <c r="B140" s="50"/>
      <c r="C140" s="50"/>
      <c r="D140" s="47"/>
      <c r="E140" s="24"/>
      <c r="F140" s="51">
        <f>SUM(F126:F139)</f>
        <v>474284.7895</v>
      </c>
      <c r="G140" s="51">
        <f>SUM(G126:G139)</f>
        <v>614673.99</v>
      </c>
      <c r="H140" s="51">
        <f>SUM(H126:H139)</f>
        <v>140389.20050000004</v>
      </c>
    </row>
    <row r="141" spans="1:8" ht="15">
      <c r="A141" s="6" t="s">
        <v>15</v>
      </c>
      <c r="C141" s="27"/>
      <c r="D141" s="44"/>
      <c r="E141" s="28"/>
      <c r="F141" s="7">
        <v>0</v>
      </c>
      <c r="G141" s="17">
        <v>0</v>
      </c>
      <c r="H141" s="17">
        <f>G141-F141</f>
        <v>0</v>
      </c>
    </row>
    <row r="142" spans="1:8" ht="15">
      <c r="A142" s="34" t="s">
        <v>55</v>
      </c>
      <c r="B142" s="50"/>
      <c r="C142" s="50"/>
      <c r="D142" s="47"/>
      <c r="E142" s="50"/>
      <c r="F142" s="51">
        <f>SUM(F140:F141)</f>
        <v>474284.7895</v>
      </c>
      <c r="G142" s="51">
        <f>SUM(G140:G141)</f>
        <v>614673.99</v>
      </c>
      <c r="H142" s="51">
        <f>SUM(H140:H141)</f>
        <v>140389.20050000004</v>
      </c>
    </row>
    <row r="143" spans="1:8" ht="15">
      <c r="A143" s="34"/>
      <c r="B143" s="41"/>
      <c r="C143" s="41"/>
      <c r="D143" s="47"/>
      <c r="E143" s="24"/>
      <c r="F143" s="51"/>
      <c r="G143" s="51"/>
      <c r="H143" s="51"/>
    </row>
    <row r="144" spans="1:8" ht="15">
      <c r="A144" s="26" t="s">
        <v>74</v>
      </c>
      <c r="B144" s="4"/>
      <c r="C144" s="2"/>
      <c r="D144" s="46"/>
      <c r="E144" s="28"/>
      <c r="G144" s="17"/>
      <c r="H144" s="17"/>
    </row>
    <row r="145" spans="1:6" ht="15">
      <c r="A145" s="16" t="s">
        <v>40</v>
      </c>
      <c r="C145" s="3"/>
      <c r="D145" s="48"/>
      <c r="E145" s="32"/>
      <c r="F145" s="5"/>
    </row>
    <row r="146" spans="1:8" ht="15">
      <c r="A146" s="14" t="s">
        <v>78</v>
      </c>
      <c r="B146" s="3" t="s">
        <v>79</v>
      </c>
      <c r="C146" s="3">
        <v>165</v>
      </c>
      <c r="D146" s="45">
        <v>80.659</v>
      </c>
      <c r="E146" s="10">
        <v>212.94</v>
      </c>
      <c r="F146" s="7">
        <f aca="true" t="shared" si="15" ref="F146:F151">C146*D146</f>
        <v>13308.735</v>
      </c>
      <c r="G146" s="17">
        <f aca="true" t="shared" si="16" ref="G146:G151">C146*E146</f>
        <v>35135.1</v>
      </c>
      <c r="H146" s="17">
        <f aca="true" t="shared" si="17" ref="H146:H151">G146-F146</f>
        <v>21826.364999999998</v>
      </c>
    </row>
    <row r="147" spans="1:8" ht="15">
      <c r="A147" s="36" t="s">
        <v>125</v>
      </c>
      <c r="B147" s="27" t="s">
        <v>128</v>
      </c>
      <c r="C147" s="3">
        <v>120</v>
      </c>
      <c r="D147" s="45">
        <v>187.0181</v>
      </c>
      <c r="E147" s="10">
        <v>199.84</v>
      </c>
      <c r="F147" s="7">
        <f t="shared" si="15"/>
        <v>22442.172</v>
      </c>
      <c r="G147" s="17">
        <f t="shared" si="16"/>
        <v>23980.8</v>
      </c>
      <c r="H147" s="17">
        <f t="shared" si="17"/>
        <v>1538.6280000000006</v>
      </c>
    </row>
    <row r="148" spans="1:8" ht="15">
      <c r="A148" s="36" t="s">
        <v>141</v>
      </c>
      <c r="B148" s="27" t="s">
        <v>142</v>
      </c>
      <c r="C148" s="3">
        <v>35</v>
      </c>
      <c r="D148" s="45">
        <v>77.49</v>
      </c>
      <c r="E148" s="10">
        <v>219.5</v>
      </c>
      <c r="F148" s="7">
        <f t="shared" si="15"/>
        <v>2712.1499999999996</v>
      </c>
      <c r="G148" s="17">
        <f t="shared" si="16"/>
        <v>7682.5</v>
      </c>
      <c r="H148" s="17">
        <f t="shared" si="17"/>
        <v>4970.35</v>
      </c>
    </row>
    <row r="149" spans="1:8" ht="15">
      <c r="A149" s="36" t="s">
        <v>126</v>
      </c>
      <c r="B149" s="27" t="s">
        <v>68</v>
      </c>
      <c r="C149" s="3">
        <v>304</v>
      </c>
      <c r="D149" s="45">
        <v>73.0962</v>
      </c>
      <c r="E149" s="10">
        <v>79.77</v>
      </c>
      <c r="F149" s="7">
        <f t="shared" si="15"/>
        <v>22221.2448</v>
      </c>
      <c r="G149" s="17">
        <f t="shared" si="16"/>
        <v>24250.079999999998</v>
      </c>
      <c r="H149" s="17">
        <f t="shared" si="17"/>
        <v>2028.8351999999977</v>
      </c>
    </row>
    <row r="150" spans="1:8" ht="15">
      <c r="A150" s="36" t="s">
        <v>127</v>
      </c>
      <c r="B150" s="27" t="s">
        <v>129</v>
      </c>
      <c r="C150" s="3">
        <v>201</v>
      </c>
      <c r="D150" s="45">
        <v>142.3502</v>
      </c>
      <c r="E150" s="10">
        <v>196.83</v>
      </c>
      <c r="F150" s="7">
        <f t="shared" si="15"/>
        <v>28612.3902</v>
      </c>
      <c r="G150" s="17">
        <f t="shared" si="16"/>
        <v>39562.83</v>
      </c>
      <c r="H150" s="17">
        <f t="shared" si="17"/>
        <v>10950.4398</v>
      </c>
    </row>
    <row r="151" spans="1:8" s="29" customFormat="1" ht="15">
      <c r="A151" s="5" t="s">
        <v>31</v>
      </c>
      <c r="B151" s="27" t="s">
        <v>26</v>
      </c>
      <c r="C151" s="3">
        <v>417</v>
      </c>
      <c r="D151" s="45">
        <v>94.947</v>
      </c>
      <c r="E151" s="10">
        <v>139.91</v>
      </c>
      <c r="F151" s="7">
        <f t="shared" si="15"/>
        <v>39592.899</v>
      </c>
      <c r="G151" s="17">
        <f t="shared" si="16"/>
        <v>58342.47</v>
      </c>
      <c r="H151" s="17">
        <f t="shared" si="17"/>
        <v>18749.571000000004</v>
      </c>
    </row>
    <row r="152" spans="1:8" s="25" customFormat="1" ht="15">
      <c r="A152" s="34" t="s">
        <v>54</v>
      </c>
      <c r="B152" s="38"/>
      <c r="C152" s="38"/>
      <c r="D152" s="47"/>
      <c r="E152" s="24"/>
      <c r="F152" s="51">
        <f>SUM(F146:F151)</f>
        <v>128889.59100000001</v>
      </c>
      <c r="G152" s="52">
        <f>SUM(G146:G151)</f>
        <v>188953.78</v>
      </c>
      <c r="H152" s="52">
        <f>SUM(H146:H151)</f>
        <v>60064.189000000006</v>
      </c>
    </row>
    <row r="153" spans="1:8" ht="15">
      <c r="A153" s="6" t="s">
        <v>15</v>
      </c>
      <c r="C153" s="27"/>
      <c r="D153" s="44"/>
      <c r="E153" s="28"/>
      <c r="F153" s="7">
        <v>0</v>
      </c>
      <c r="G153" s="17">
        <v>0</v>
      </c>
      <c r="H153" s="17">
        <f>G153-F153</f>
        <v>0</v>
      </c>
    </row>
    <row r="154" spans="1:8" s="25" customFormat="1" ht="15">
      <c r="A154" s="34" t="s">
        <v>55</v>
      </c>
      <c r="B154" s="38"/>
      <c r="C154" s="38"/>
      <c r="D154" s="47"/>
      <c r="E154" s="38"/>
      <c r="F154" s="51">
        <f>SUM(F152:F153)</f>
        <v>128889.59100000001</v>
      </c>
      <c r="G154" s="51">
        <f>SUM(G152:G153)</f>
        <v>188953.78</v>
      </c>
      <c r="H154" s="51">
        <f>SUM(H152:H153)</f>
        <v>60064.189000000006</v>
      </c>
    </row>
    <row r="155" spans="1:8" s="25" customFormat="1" ht="15">
      <c r="A155" s="34"/>
      <c r="B155" s="39"/>
      <c r="C155" s="39"/>
      <c r="D155" s="47"/>
      <c r="E155" s="39"/>
      <c r="F155" s="51"/>
      <c r="G155" s="51"/>
      <c r="H155" s="51"/>
    </row>
    <row r="156" spans="1:8" s="25" customFormat="1" ht="15">
      <c r="A156" s="26" t="s">
        <v>75</v>
      </c>
      <c r="B156" s="39"/>
      <c r="C156" s="39"/>
      <c r="D156" s="47"/>
      <c r="E156" s="39"/>
      <c r="F156" s="51"/>
      <c r="G156" s="51"/>
      <c r="H156" s="51"/>
    </row>
    <row r="157" spans="1:8" s="25" customFormat="1" ht="15">
      <c r="A157" s="16" t="s">
        <v>39</v>
      </c>
      <c r="B157" s="39"/>
      <c r="C157" s="39"/>
      <c r="D157" s="47"/>
      <c r="E157" s="39"/>
      <c r="F157" s="51"/>
      <c r="G157" s="51"/>
      <c r="H157" s="51"/>
    </row>
    <row r="158" spans="1:8" s="25" customFormat="1" ht="15">
      <c r="A158" s="14" t="s">
        <v>69</v>
      </c>
      <c r="B158" s="12" t="s">
        <v>71</v>
      </c>
      <c r="C158" s="2">
        <v>1111</v>
      </c>
      <c r="D158" s="43">
        <v>29.8703</v>
      </c>
      <c r="E158" s="10">
        <v>46.37</v>
      </c>
      <c r="F158" s="7">
        <f aca="true" t="shared" si="18" ref="F158:F167">C158*D158</f>
        <v>33185.9033</v>
      </c>
      <c r="G158" s="17">
        <f aca="true" t="shared" si="19" ref="G158:G167">C158*E158</f>
        <v>51517.07</v>
      </c>
      <c r="H158" s="17">
        <f aca="true" t="shared" si="20" ref="H158:H167">G158-F158</f>
        <v>18331.1667</v>
      </c>
    </row>
    <row r="159" spans="1:8" s="25" customFormat="1" ht="15">
      <c r="A159" s="36" t="s">
        <v>86</v>
      </c>
      <c r="B159" s="12" t="s">
        <v>10</v>
      </c>
      <c r="C159" s="2">
        <v>459</v>
      </c>
      <c r="D159" s="43">
        <v>36.8488</v>
      </c>
      <c r="E159" s="10">
        <v>55.22</v>
      </c>
      <c r="F159" s="7">
        <f t="shared" si="18"/>
        <v>16913.599199999997</v>
      </c>
      <c r="G159" s="17">
        <f t="shared" si="19"/>
        <v>25345.98</v>
      </c>
      <c r="H159" s="17">
        <f t="shared" si="20"/>
        <v>8432.380800000003</v>
      </c>
    </row>
    <row r="160" spans="1:8" s="25" customFormat="1" ht="15">
      <c r="A160" s="6" t="s">
        <v>35</v>
      </c>
      <c r="B160" s="4" t="s">
        <v>11</v>
      </c>
      <c r="C160" s="8">
        <v>147</v>
      </c>
      <c r="D160" s="46">
        <v>37.0224</v>
      </c>
      <c r="E160" s="28">
        <v>44.06</v>
      </c>
      <c r="F160" s="7">
        <f>C160*D160</f>
        <v>5442.292799999999</v>
      </c>
      <c r="G160" s="17">
        <f>C160*E160</f>
        <v>6476.820000000001</v>
      </c>
      <c r="H160" s="17">
        <f>G160-F160</f>
        <v>1034.5272000000014</v>
      </c>
    </row>
    <row r="161" spans="1:8" s="25" customFormat="1" ht="15">
      <c r="A161" t="s">
        <v>137</v>
      </c>
      <c r="B161" s="12" t="s">
        <v>138</v>
      </c>
      <c r="C161" s="2">
        <v>62</v>
      </c>
      <c r="D161" s="43">
        <v>49.89</v>
      </c>
      <c r="E161" s="10">
        <v>73.8</v>
      </c>
      <c r="F161" s="7">
        <f>C161*D161</f>
        <v>3093.18</v>
      </c>
      <c r="G161" s="17">
        <f>C161*E161</f>
        <v>4575.599999999999</v>
      </c>
      <c r="H161" s="17">
        <f>G161-F161</f>
        <v>1482.4199999999996</v>
      </c>
    </row>
    <row r="162" spans="1:8" s="25" customFormat="1" ht="15">
      <c r="A162" s="49" t="s">
        <v>89</v>
      </c>
      <c r="B162" s="12" t="s">
        <v>90</v>
      </c>
      <c r="C162" s="2">
        <v>582</v>
      </c>
      <c r="D162" s="43">
        <v>47.0757</v>
      </c>
      <c r="E162" s="10">
        <v>63.49</v>
      </c>
      <c r="F162" s="7">
        <f t="shared" si="18"/>
        <v>27398.057399999998</v>
      </c>
      <c r="G162" s="17">
        <f t="shared" si="19"/>
        <v>36951.18</v>
      </c>
      <c r="H162" s="17">
        <f>G162-F162</f>
        <v>9553.122600000002</v>
      </c>
    </row>
    <row r="163" spans="1:8" s="25" customFormat="1" ht="15">
      <c r="A163" t="s">
        <v>145</v>
      </c>
      <c r="B163" s="12" t="s">
        <v>146</v>
      </c>
      <c r="C163" s="2">
        <v>121</v>
      </c>
      <c r="D163" s="66">
        <v>60.48</v>
      </c>
      <c r="E163" s="10">
        <v>78.12</v>
      </c>
      <c r="F163" s="7">
        <f>C163*D163</f>
        <v>7318.08</v>
      </c>
      <c r="G163" s="17">
        <f>C163*E163</f>
        <v>9452.52</v>
      </c>
      <c r="H163" s="17">
        <f>G163-F163</f>
        <v>2134.4400000000005</v>
      </c>
    </row>
    <row r="164" spans="1:8" s="25" customFormat="1" ht="15">
      <c r="A164" s="49" t="s">
        <v>93</v>
      </c>
      <c r="B164" s="12" t="s">
        <v>94</v>
      </c>
      <c r="C164" s="2">
        <v>486</v>
      </c>
      <c r="D164" s="43">
        <v>39.7577</v>
      </c>
      <c r="E164" s="10">
        <v>70</v>
      </c>
      <c r="F164" s="7">
        <f t="shared" si="18"/>
        <v>19322.2422</v>
      </c>
      <c r="G164" s="17">
        <f t="shared" si="19"/>
        <v>34020</v>
      </c>
      <c r="H164" s="17">
        <f>G164-F164</f>
        <v>14697.7578</v>
      </c>
    </row>
    <row r="165" spans="1:8" s="25" customFormat="1" ht="15">
      <c r="A165" s="36" t="s">
        <v>87</v>
      </c>
      <c r="B165" s="12" t="s">
        <v>88</v>
      </c>
      <c r="C165" s="2">
        <v>576</v>
      </c>
      <c r="D165" s="43">
        <v>26.2676</v>
      </c>
      <c r="E165" s="10">
        <v>54.7</v>
      </c>
      <c r="F165" s="7">
        <f t="shared" si="18"/>
        <v>15130.137600000002</v>
      </c>
      <c r="G165" s="17">
        <f t="shared" si="19"/>
        <v>31507.2</v>
      </c>
      <c r="H165" s="17">
        <f t="shared" si="20"/>
        <v>16377.062399999999</v>
      </c>
    </row>
    <row r="166" spans="1:8" s="25" customFormat="1" ht="15">
      <c r="A166" s="36" t="s">
        <v>59</v>
      </c>
      <c r="B166" s="12" t="s">
        <v>60</v>
      </c>
      <c r="C166" s="2">
        <v>563</v>
      </c>
      <c r="D166" s="43">
        <v>46.7408</v>
      </c>
      <c r="E166" s="10">
        <v>38.9</v>
      </c>
      <c r="F166" s="7">
        <f t="shared" si="18"/>
        <v>26315.0704</v>
      </c>
      <c r="G166" s="17">
        <f t="shared" si="19"/>
        <v>21900.7</v>
      </c>
      <c r="H166" s="17">
        <f t="shared" si="20"/>
        <v>-4414.3704</v>
      </c>
    </row>
    <row r="167" spans="1:8" s="25" customFormat="1" ht="15">
      <c r="A167" s="5" t="s">
        <v>144</v>
      </c>
      <c r="B167" s="4" t="s">
        <v>72</v>
      </c>
      <c r="C167" s="2">
        <v>907</v>
      </c>
      <c r="D167" s="46">
        <v>69.7577</v>
      </c>
      <c r="E167" s="28">
        <v>61.65</v>
      </c>
      <c r="F167" s="7">
        <f t="shared" si="18"/>
        <v>63270.2339</v>
      </c>
      <c r="G167" s="17">
        <f t="shared" si="19"/>
        <v>55916.549999999996</v>
      </c>
      <c r="H167" s="17">
        <f t="shared" si="20"/>
        <v>-7353.683900000004</v>
      </c>
    </row>
    <row r="168" spans="1:8" s="25" customFormat="1" ht="15">
      <c r="A168" s="34" t="s">
        <v>52</v>
      </c>
      <c r="B168" s="39"/>
      <c r="C168" s="39"/>
      <c r="D168" s="47"/>
      <c r="E168" s="24"/>
      <c r="F168" s="51">
        <f>SUM(F158:F167)</f>
        <v>217388.7968</v>
      </c>
      <c r="G168" s="51">
        <f>SUM(G158:G167)</f>
        <v>277663.62000000005</v>
      </c>
      <c r="H168" s="51">
        <f>SUM(H158:H167)</f>
        <v>60274.8232</v>
      </c>
    </row>
    <row r="169" spans="1:8" s="25" customFormat="1" ht="15">
      <c r="A169" s="5" t="s">
        <v>15</v>
      </c>
      <c r="B169" s="27"/>
      <c r="C169" s="3"/>
      <c r="D169" s="44"/>
      <c r="E169" s="28"/>
      <c r="F169" s="4">
        <v>0</v>
      </c>
      <c r="G169" s="4">
        <v>0</v>
      </c>
      <c r="H169" s="17">
        <f>G169-F169</f>
        <v>0</v>
      </c>
    </row>
    <row r="170" spans="1:8" s="25" customFormat="1" ht="15">
      <c r="A170" s="34" t="s">
        <v>53</v>
      </c>
      <c r="B170" s="39"/>
      <c r="C170" s="39"/>
      <c r="D170" s="47"/>
      <c r="E170" s="24"/>
      <c r="F170" s="51">
        <f>SUM(F168:F169)</f>
        <v>217388.7968</v>
      </c>
      <c r="G170" s="51">
        <f>SUM(G168:G169)</f>
        <v>277663.62000000005</v>
      </c>
      <c r="H170" s="51">
        <f>SUM(H168:H169)</f>
        <v>60274.8232</v>
      </c>
    </row>
    <row r="171" spans="1:8" s="25" customFormat="1" ht="15">
      <c r="A171" s="34"/>
      <c r="B171" s="42"/>
      <c r="C171" s="42"/>
      <c r="D171" s="47"/>
      <c r="E171" s="24"/>
      <c r="F171" s="51"/>
      <c r="G171" s="51"/>
      <c r="H171" s="51"/>
    </row>
    <row r="172" spans="1:8" s="25" customFormat="1" ht="15">
      <c r="A172" s="16" t="s">
        <v>40</v>
      </c>
      <c r="C172" s="3"/>
      <c r="D172" s="45"/>
      <c r="E172" s="3"/>
      <c r="F172" s="7"/>
      <c r="G172" s="7"/>
      <c r="H172" s="7"/>
    </row>
    <row r="173" spans="1:8" s="25" customFormat="1" ht="15">
      <c r="A173" s="5" t="s">
        <v>99</v>
      </c>
      <c r="B173" s="4" t="s">
        <v>100</v>
      </c>
      <c r="C173" s="3">
        <v>532</v>
      </c>
      <c r="D173" s="44">
        <v>103.6545</v>
      </c>
      <c r="E173" s="28">
        <v>132.08</v>
      </c>
      <c r="F173" s="7">
        <f aca="true" t="shared" si="21" ref="F173:F179">C173*D173</f>
        <v>55144.193999999996</v>
      </c>
      <c r="G173" s="17">
        <f aca="true" t="shared" si="22" ref="G173:G179">C173*E173</f>
        <v>70266.56000000001</v>
      </c>
      <c r="H173" s="17">
        <f aca="true" t="shared" si="23" ref="H173:H179">G173-F173</f>
        <v>15122.366000000016</v>
      </c>
    </row>
    <row r="174" spans="1:8" s="25" customFormat="1" ht="15">
      <c r="A174" s="5" t="s">
        <v>82</v>
      </c>
      <c r="B174" s="4" t="s">
        <v>83</v>
      </c>
      <c r="C174" s="3">
        <v>310</v>
      </c>
      <c r="D174" s="44">
        <v>162.5471</v>
      </c>
      <c r="E174" s="28">
        <v>167.31</v>
      </c>
      <c r="F174" s="7">
        <f t="shared" si="21"/>
        <v>50389.601</v>
      </c>
      <c r="G174" s="17">
        <f t="shared" si="22"/>
        <v>51866.1</v>
      </c>
      <c r="H174" s="17">
        <f t="shared" si="23"/>
        <v>1476.4989999999962</v>
      </c>
    </row>
    <row r="175" spans="1:8" s="25" customFormat="1" ht="15">
      <c r="A175" s="5" t="s">
        <v>80</v>
      </c>
      <c r="B175" s="4" t="s">
        <v>81</v>
      </c>
      <c r="C175" s="3">
        <v>251</v>
      </c>
      <c r="D175" s="44">
        <v>197.8067</v>
      </c>
      <c r="E175" s="28">
        <v>251.45</v>
      </c>
      <c r="F175" s="7">
        <f t="shared" si="21"/>
        <v>49649.481700000004</v>
      </c>
      <c r="G175" s="17">
        <f t="shared" si="22"/>
        <v>63113.95</v>
      </c>
      <c r="H175" s="17">
        <f t="shared" si="23"/>
        <v>13464.468299999993</v>
      </c>
    </row>
    <row r="176" spans="1:8" s="25" customFormat="1" ht="15">
      <c r="A176" s="5" t="s">
        <v>27</v>
      </c>
      <c r="B176" s="4" t="s">
        <v>22</v>
      </c>
      <c r="C176" s="3">
        <v>132</v>
      </c>
      <c r="D176" s="44">
        <v>62.66</v>
      </c>
      <c r="E176" s="28">
        <v>148.735</v>
      </c>
      <c r="F176" s="7">
        <f>C176*D176</f>
        <v>8271.119999999999</v>
      </c>
      <c r="G176" s="17">
        <f>C176*E176</f>
        <v>19633.02</v>
      </c>
      <c r="H176" s="17">
        <f>G176-F176</f>
        <v>11361.900000000001</v>
      </c>
    </row>
    <row r="177" spans="1:8" s="25" customFormat="1" ht="15">
      <c r="A177" s="5" t="s">
        <v>58</v>
      </c>
      <c r="B177" s="4" t="s">
        <v>61</v>
      </c>
      <c r="C177" s="3">
        <v>172</v>
      </c>
      <c r="D177" s="44">
        <v>177.7541</v>
      </c>
      <c r="E177" s="28">
        <v>337.73</v>
      </c>
      <c r="F177" s="7">
        <f t="shared" si="21"/>
        <v>30573.7052</v>
      </c>
      <c r="G177" s="17">
        <f t="shared" si="22"/>
        <v>58089.560000000005</v>
      </c>
      <c r="H177" s="17">
        <f t="shared" si="23"/>
        <v>27515.854800000005</v>
      </c>
    </row>
    <row r="178" spans="1:8" s="25" customFormat="1" ht="15">
      <c r="A178" s="6" t="s">
        <v>76</v>
      </c>
      <c r="B178" s="27" t="s">
        <v>77</v>
      </c>
      <c r="C178" s="3">
        <v>462</v>
      </c>
      <c r="D178" s="45">
        <v>134.2232</v>
      </c>
      <c r="E178" s="10">
        <v>162.36</v>
      </c>
      <c r="F178" s="7">
        <f t="shared" si="21"/>
        <v>62011.1184</v>
      </c>
      <c r="G178" s="17">
        <f t="shared" si="22"/>
        <v>75010.32</v>
      </c>
      <c r="H178" s="17">
        <f t="shared" si="23"/>
        <v>12999.201600000008</v>
      </c>
    </row>
    <row r="179" spans="1:8" s="25" customFormat="1" ht="15">
      <c r="A179" s="5" t="s">
        <v>95</v>
      </c>
      <c r="B179" s="4" t="s">
        <v>96</v>
      </c>
      <c r="C179" s="3">
        <v>200</v>
      </c>
      <c r="D179" s="44">
        <v>275.7491</v>
      </c>
      <c r="E179" s="28">
        <v>356.72</v>
      </c>
      <c r="F179" s="7">
        <f t="shared" si="21"/>
        <v>55149.82</v>
      </c>
      <c r="G179" s="17">
        <f t="shared" si="22"/>
        <v>71344</v>
      </c>
      <c r="H179" s="17">
        <f t="shared" si="23"/>
        <v>16194.18</v>
      </c>
    </row>
    <row r="180" spans="1:8" s="25" customFormat="1" ht="15">
      <c r="A180" s="34" t="s">
        <v>54</v>
      </c>
      <c r="B180" s="42"/>
      <c r="C180" s="42"/>
      <c r="D180" s="47"/>
      <c r="E180" s="24"/>
      <c r="F180" s="51">
        <f>SUM(F173:F179)</f>
        <v>311189.0403</v>
      </c>
      <c r="G180" s="51">
        <f>SUM(G173:G179)</f>
        <v>409323.51</v>
      </c>
      <c r="H180" s="51">
        <f>SUM(H173:H179)</f>
        <v>98134.46970000002</v>
      </c>
    </row>
    <row r="181" spans="1:8" s="25" customFormat="1" ht="15">
      <c r="A181" s="6" t="s">
        <v>15</v>
      </c>
      <c r="B181" s="27"/>
      <c r="C181" s="27"/>
      <c r="D181" s="44"/>
      <c r="E181" s="28"/>
      <c r="F181" s="7">
        <v>0</v>
      </c>
      <c r="G181" s="7">
        <f>F181</f>
        <v>0</v>
      </c>
      <c r="H181" s="17">
        <f>G181-F181</f>
        <v>0</v>
      </c>
    </row>
    <row r="182" spans="1:8" s="25" customFormat="1" ht="15">
      <c r="A182" s="34" t="s">
        <v>55</v>
      </c>
      <c r="B182" s="42"/>
      <c r="C182" s="42"/>
      <c r="D182" s="47"/>
      <c r="E182" s="42"/>
      <c r="F182" s="51">
        <f>SUM(F180:F181)</f>
        <v>311189.0403</v>
      </c>
      <c r="G182" s="51">
        <f>SUM(G180:G181)</f>
        <v>409323.51</v>
      </c>
      <c r="H182" s="51">
        <f>SUM(H180:H181)</f>
        <v>98134.46970000002</v>
      </c>
    </row>
    <row r="183" spans="1:8" s="25" customFormat="1" ht="15">
      <c r="A183" s="34"/>
      <c r="B183" s="39"/>
      <c r="C183" s="39"/>
      <c r="D183" s="47"/>
      <c r="E183" s="39"/>
      <c r="F183" s="51"/>
      <c r="G183" s="51"/>
      <c r="H183" s="51"/>
    </row>
    <row r="184" spans="1:8" s="25" customFormat="1" ht="15">
      <c r="A184" s="26" t="s">
        <v>130</v>
      </c>
      <c r="B184" s="39"/>
      <c r="C184" s="39"/>
      <c r="D184" s="47"/>
      <c r="E184" s="39"/>
      <c r="F184" s="51"/>
      <c r="G184" s="51"/>
      <c r="H184" s="51"/>
    </row>
    <row r="185" spans="1:8" s="25" customFormat="1" ht="15">
      <c r="A185" s="16" t="s">
        <v>39</v>
      </c>
      <c r="B185" s="39"/>
      <c r="C185" s="39"/>
      <c r="D185" s="47"/>
      <c r="E185" s="39"/>
      <c r="F185" s="51"/>
      <c r="G185" s="51"/>
      <c r="H185" s="51"/>
    </row>
    <row r="186" spans="1:10" s="25" customFormat="1" ht="15">
      <c r="A186" s="6" t="s">
        <v>4</v>
      </c>
      <c r="B186" s="4" t="s">
        <v>13</v>
      </c>
      <c r="C186" s="3">
        <v>576</v>
      </c>
      <c r="D186" s="45">
        <v>24.6218</v>
      </c>
      <c r="E186" s="10">
        <v>16.03</v>
      </c>
      <c r="F186" s="7">
        <f>C186*D186</f>
        <v>14182.1568</v>
      </c>
      <c r="G186" s="17">
        <f>C186*E186</f>
        <v>9233.28</v>
      </c>
      <c r="H186" s="7">
        <f>G186-F186</f>
        <v>-4948.8768</v>
      </c>
      <c r="J186" s="33"/>
    </row>
    <row r="187" spans="1:10" s="25" customFormat="1" ht="15">
      <c r="A187" s="6" t="s">
        <v>84</v>
      </c>
      <c r="B187" s="4" t="s">
        <v>85</v>
      </c>
      <c r="C187" s="3">
        <v>21</v>
      </c>
      <c r="D187" s="45">
        <v>832</v>
      </c>
      <c r="E187" s="10">
        <v>657.95</v>
      </c>
      <c r="F187" s="7">
        <f>C187*D187</f>
        <v>17472</v>
      </c>
      <c r="G187" s="17">
        <f>C187*E187</f>
        <v>13816.95</v>
      </c>
      <c r="H187" s="7">
        <f>G187-F187</f>
        <v>-3655.0499999999993</v>
      </c>
      <c r="J187" s="33"/>
    </row>
    <row r="188" spans="1:8" s="25" customFormat="1" ht="15">
      <c r="A188" s="5" t="s">
        <v>70</v>
      </c>
      <c r="B188" s="4" t="s">
        <v>37</v>
      </c>
      <c r="C188" s="2">
        <v>623</v>
      </c>
      <c r="D188" s="46">
        <v>92.9115</v>
      </c>
      <c r="E188" s="28">
        <v>93.49</v>
      </c>
      <c r="F188" s="7">
        <f>C188*D188</f>
        <v>57883.8645</v>
      </c>
      <c r="G188" s="17">
        <f>C188*E188</f>
        <v>58244.27</v>
      </c>
      <c r="H188" s="7">
        <f>G188-F188</f>
        <v>360.4054999999935</v>
      </c>
    </row>
    <row r="189" spans="1:8" s="25" customFormat="1" ht="15">
      <c r="A189" s="34" t="s">
        <v>52</v>
      </c>
      <c r="B189" s="39"/>
      <c r="C189" s="39"/>
      <c r="D189" s="47"/>
      <c r="E189" s="24"/>
      <c r="F189" s="51">
        <f>SUM(F186:F188)</f>
        <v>89538.02130000001</v>
      </c>
      <c r="G189" s="51">
        <f>SUM(G186:G188)</f>
        <v>81294.5</v>
      </c>
      <c r="H189" s="51">
        <f>SUM(H186:H188)</f>
        <v>-8243.521300000006</v>
      </c>
    </row>
    <row r="190" spans="1:8" s="25" customFormat="1" ht="15">
      <c r="A190" s="5" t="s">
        <v>15</v>
      </c>
      <c r="B190" s="27"/>
      <c r="C190" s="3"/>
      <c r="D190" s="44"/>
      <c r="E190" s="28"/>
      <c r="F190" s="4">
        <v>0</v>
      </c>
      <c r="G190" s="4">
        <v>0</v>
      </c>
      <c r="H190" s="7">
        <f>G190-F190</f>
        <v>0</v>
      </c>
    </row>
    <row r="191" spans="1:8" s="25" customFormat="1" ht="15">
      <c r="A191" s="34" t="s">
        <v>53</v>
      </c>
      <c r="B191" s="39"/>
      <c r="C191" s="39"/>
      <c r="D191" s="47"/>
      <c r="E191" s="24"/>
      <c r="F191" s="51">
        <f>SUM(F189:F190)</f>
        <v>89538.02130000001</v>
      </c>
      <c r="G191" s="51">
        <f>SUM(G189:G190)</f>
        <v>81294.5</v>
      </c>
      <c r="H191" s="51">
        <f>SUM(H189:H190)</f>
        <v>-8243.521300000006</v>
      </c>
    </row>
    <row r="192" spans="1:8" s="25" customFormat="1" ht="15">
      <c r="A192" s="34"/>
      <c r="B192" s="39"/>
      <c r="C192" s="39"/>
      <c r="D192" s="47"/>
      <c r="E192" s="39"/>
      <c r="F192" s="51"/>
      <c r="G192" s="51"/>
      <c r="H192" s="51"/>
    </row>
    <row r="193" spans="1:9" ht="15">
      <c r="A193" s="16" t="s">
        <v>40</v>
      </c>
      <c r="B193" s="2"/>
      <c r="C193" s="2"/>
      <c r="D193" s="43"/>
      <c r="E193" s="28"/>
      <c r="F193" s="13"/>
      <c r="G193" s="17"/>
      <c r="H193" s="17"/>
      <c r="I193" s="12"/>
    </row>
    <row r="194" spans="1:8" s="25" customFormat="1" ht="15">
      <c r="A194" s="14" t="s">
        <v>78</v>
      </c>
      <c r="B194" s="3" t="s">
        <v>79</v>
      </c>
      <c r="C194" s="3">
        <v>25</v>
      </c>
      <c r="D194" s="45">
        <v>195.7599</v>
      </c>
      <c r="E194" s="10">
        <v>212.94</v>
      </c>
      <c r="F194" s="7">
        <f>C194*D194</f>
        <v>4893.9974999999995</v>
      </c>
      <c r="G194" s="17">
        <f>C194*E194</f>
        <v>5323.5</v>
      </c>
      <c r="H194" s="17">
        <f>G194-F194</f>
        <v>429.5025000000005</v>
      </c>
    </row>
    <row r="195" spans="1:9" ht="15">
      <c r="A195" s="34" t="s">
        <v>54</v>
      </c>
      <c r="B195" s="20"/>
      <c r="C195" s="20"/>
      <c r="D195" s="21"/>
      <c r="E195" s="24"/>
      <c r="F195" s="54">
        <f>SUM(F194:F194)</f>
        <v>4893.9974999999995</v>
      </c>
      <c r="G195" s="54">
        <f>SUM(G194:G194)</f>
        <v>5323.5</v>
      </c>
      <c r="H195" s="54">
        <f>SUM(H194:H194)</f>
        <v>429.5025000000005</v>
      </c>
      <c r="I195" s="12"/>
    </row>
    <row r="196" spans="1:9" ht="15">
      <c r="A196" s="6" t="s">
        <v>15</v>
      </c>
      <c r="B196" s="12"/>
      <c r="C196" s="2"/>
      <c r="D196" s="15"/>
      <c r="E196" s="28"/>
      <c r="F196" s="7">
        <v>0</v>
      </c>
      <c r="G196" s="17">
        <f>F196</f>
        <v>0</v>
      </c>
      <c r="H196" s="17">
        <f>G196-F196</f>
        <v>0</v>
      </c>
      <c r="I196" s="12"/>
    </row>
    <row r="197" spans="1:9" ht="15">
      <c r="A197" s="34" t="s">
        <v>55</v>
      </c>
      <c r="B197" s="2"/>
      <c r="C197" s="20"/>
      <c r="D197" s="2"/>
      <c r="E197" s="24"/>
      <c r="F197" s="18">
        <f>SUM(F195:F196)</f>
        <v>4893.9974999999995</v>
      </c>
      <c r="G197" s="18">
        <f>SUM(G195:G196)</f>
        <v>5323.5</v>
      </c>
      <c r="H197" s="18">
        <f>SUM(H195:H196)</f>
        <v>429.5025000000005</v>
      </c>
      <c r="I197" s="12"/>
    </row>
    <row r="198" spans="1:8" s="25" customFormat="1" ht="15">
      <c r="A198" s="34"/>
      <c r="B198" s="53"/>
      <c r="C198" s="53"/>
      <c r="D198" s="53"/>
      <c r="E198" s="53"/>
      <c r="F198" s="54"/>
      <c r="G198" s="54"/>
      <c r="H198" s="54"/>
    </row>
    <row r="199" spans="1:8" ht="15">
      <c r="A199" s="23" t="s">
        <v>56</v>
      </c>
      <c r="B199" s="35"/>
      <c r="C199" s="19"/>
      <c r="D199" s="25"/>
      <c r="E199" s="25"/>
      <c r="F199" s="51">
        <f>F123+F170+F191</f>
        <v>518027.37880000006</v>
      </c>
      <c r="G199" s="57">
        <f>G123+G170+G191</f>
        <v>566731.23</v>
      </c>
      <c r="H199" s="18">
        <f>G199-F199</f>
        <v>48703.85119999992</v>
      </c>
    </row>
    <row r="200" spans="1:8" ht="15">
      <c r="A200" s="23" t="s">
        <v>57</v>
      </c>
      <c r="B200" s="35"/>
      <c r="C200" s="19"/>
      <c r="D200" s="25"/>
      <c r="E200" s="25"/>
      <c r="F200" s="51">
        <f>F142+F154+F182+F197</f>
        <v>919257.4183</v>
      </c>
      <c r="G200" s="57">
        <f>G142+G154+G182+G197</f>
        <v>1218274.78</v>
      </c>
      <c r="H200" s="54">
        <f>H142+H154+H182+H197</f>
        <v>299017.36170000007</v>
      </c>
    </row>
  </sheetData>
  <sheetProtection/>
  <mergeCells count="3">
    <mergeCell ref="A1:H1"/>
    <mergeCell ref="A111:H111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3" manualBreakCount="3">
    <brk id="52" max="7" man="1"/>
    <brk id="109" max="7" man="1"/>
    <brk id="170" max="7" man="1"/>
  </rowBreaks>
  <ignoredErrors>
    <ignoredError sqref="H65 H43 H32:H33 H24:H25 G33 H73 H168:H169 G181:H181 H189:H190 G98 H152:H153 H140:H141 H180 H49 H195 H85 G25 F81:G81 F83:G83 H104 F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2020-08-01T18:39:21Z</cp:lastPrinted>
  <dcterms:created xsi:type="dcterms:W3CDTF">2017-01-06T03:34:50Z</dcterms:created>
  <dcterms:modified xsi:type="dcterms:W3CDTF">2020-10-01T11:39:27Z</dcterms:modified>
  <cp:category/>
  <cp:version/>
  <cp:contentType/>
  <cp:contentStatus/>
</cp:coreProperties>
</file>