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435" windowWidth="28755" windowHeight="14385" activeTab="0"/>
  </bookViews>
  <sheets>
    <sheet name="Sheet1" sheetId="1" r:id="rId1"/>
  </sheets>
  <definedNames>
    <definedName name="_xlnm.Print_Area" localSheetId="0">'Sheet1'!$A$4:$H$180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<sst xmlns="http://schemas.openxmlformats.org/spreadsheetml/2006/main" count="235" uniqueCount="135">
  <si>
    <t>Average Cost</t>
  </si>
  <si>
    <t>Symbol</t>
  </si>
  <si>
    <t>BCE INC COM NEW</t>
  </si>
  <si>
    <t>BROOKFIELD BUSINESS PARTNERS L P LIMITED PARTNERSHIP UNITS</t>
  </si>
  <si>
    <t>BROOKFIELD PROPERTY PARTNERS L P</t>
  </si>
  <si>
    <t>SMART REAL ESTATE INVESTMENT TRUST VAR VTG UNIT</t>
  </si>
  <si>
    <t>CHEVRON CORPORATION</t>
  </si>
  <si>
    <t>CISCO SYSTEMS INC</t>
  </si>
  <si>
    <t>CVX</t>
  </si>
  <si>
    <t>CSCO</t>
  </si>
  <si>
    <t>BCE</t>
  </si>
  <si>
    <t>BAM.A</t>
  </si>
  <si>
    <t>BBU.UN</t>
  </si>
  <si>
    <t>BPY.UN</t>
  </si>
  <si>
    <t>SRU.UN</t>
  </si>
  <si>
    <t>CASH</t>
  </si>
  <si>
    <t>AT&amp;T INC</t>
  </si>
  <si>
    <t>COLGATE PALMOLIVE CO</t>
  </si>
  <si>
    <t>CL</t>
  </si>
  <si>
    <t>XOM</t>
  </si>
  <si>
    <t>EXXON MOBIL CORP</t>
  </si>
  <si>
    <t>T</t>
  </si>
  <si>
    <t>JNJ</t>
  </si>
  <si>
    <t>NKE</t>
  </si>
  <si>
    <t>MMM</t>
  </si>
  <si>
    <t>VZ</t>
  </si>
  <si>
    <t>WMT</t>
  </si>
  <si>
    <t>JOHNSON &amp; JOHNSON</t>
  </si>
  <si>
    <t>NIKE INC CL-B</t>
  </si>
  <si>
    <t>3M COMPANY</t>
  </si>
  <si>
    <t>VERIZON COMMUNICATIONS</t>
  </si>
  <si>
    <t>WAL MART STORES INC</t>
  </si>
  <si>
    <t>BANK OF NOVA SCOTIA</t>
  </si>
  <si>
    <t>BNS</t>
  </si>
  <si>
    <t>CANADIAN NATIONAL RAILWAY</t>
  </si>
  <si>
    <t>CNR</t>
  </si>
  <si>
    <t>BROOKFIELD ASSET MANAGEMENT INC CLASS A LTD VTG SHS</t>
  </si>
  <si>
    <t>ROYAL BANK OF CANADA</t>
  </si>
  <si>
    <t>RY</t>
  </si>
  <si>
    <t>INVESTMENT ACCOUNT #1</t>
  </si>
  <si>
    <t>CANADIAN DOLLAR INVESTMENTS</t>
  </si>
  <si>
    <t>US DOLLAR INVESTMENTS</t>
  </si>
  <si>
    <t>INVESTMENT ACCOUNT #2</t>
  </si>
  <si>
    <t>INTACT FINANCIAL</t>
  </si>
  <si>
    <t>IFC</t>
  </si>
  <si>
    <t>TELUS</t>
  </si>
  <si>
    <t>INVESTMENT ACCOUNT #3</t>
  </si>
  <si>
    <t>INVESTMENT ACCOUNT #4</t>
  </si>
  <si>
    <t>INVESTMENT ACCOUNT #5</t>
  </si>
  <si>
    <t>HORMEL FOODS CORP</t>
  </si>
  <si>
    <t>HRL</t>
  </si>
  <si>
    <t>GENUINE PARTS COMPANY</t>
  </si>
  <si>
    <t>GPC</t>
  </si>
  <si>
    <t>TOTAL MARKET VALUE CANADIAN</t>
  </si>
  <si>
    <t>TOTAL MARKET VALUE CANADIAN PLUS CASH</t>
  </si>
  <si>
    <t>TOTAL MARKET VALUE US</t>
  </si>
  <si>
    <t>TOTAL MARKET VALUE US PLUS CASH</t>
  </si>
  <si>
    <t>GRAND TOTAL CANADIAN DOLLAR INVESTMENTS PLUS CASH</t>
  </si>
  <si>
    <t>GRAND TOTAL US DOLLAR INVESTMENTS PLUS CASH</t>
  </si>
  <si>
    <t>MASTERCARD</t>
  </si>
  <si>
    <t>ENBRIDGE</t>
  </si>
  <si>
    <t>ENB</t>
  </si>
  <si>
    <t>MA</t>
  </si>
  <si>
    <t>MICROSOFT CORPORATION</t>
  </si>
  <si>
    <t>MSFT</t>
  </si>
  <si>
    <t>INVESTMENT ACCOUNT #6</t>
  </si>
  <si>
    <t>SIDE ACCOUNTS</t>
  </si>
  <si>
    <t>INVESTMENT ACCOUNT #7</t>
  </si>
  <si>
    <t>PAYCHEX</t>
  </si>
  <si>
    <t>PAYX</t>
  </si>
  <si>
    <t>ALIMENTATION COUCHE-TARD</t>
  </si>
  <si>
    <t>THE ROYAL BANK OF CANADA</t>
  </si>
  <si>
    <t>THE TORONTO-DOMINION BANK</t>
  </si>
  <si>
    <t>ATD.B</t>
  </si>
  <si>
    <t>TD</t>
  </si>
  <si>
    <t>INVESTMENT ACCOUNT #8</t>
  </si>
  <si>
    <t>INVESTMENT ACCOUNT #9</t>
  </si>
  <si>
    <t>INVESTMENT ACCOUNT #10</t>
  </si>
  <si>
    <t>STANLEY BLACK &amp; DECKER</t>
  </si>
  <si>
    <t>SWK</t>
  </si>
  <si>
    <t>BERKSHIRE HATHAWAY - CLASS B</t>
  </si>
  <si>
    <t>BRK-B</t>
  </si>
  <si>
    <t>FEDEX</t>
  </si>
  <si>
    <t>FDX</t>
  </si>
  <si>
    <t>CME GROUP</t>
  </si>
  <si>
    <t>CME</t>
  </si>
  <si>
    <t>E-L FINANCIAL</t>
  </si>
  <si>
    <t>ELF</t>
  </si>
  <si>
    <t>BCE INC.</t>
  </si>
  <si>
    <t>EMERA INCORPORATED</t>
  </si>
  <si>
    <t>EMA</t>
  </si>
  <si>
    <t>BROOKFIELD INFRASTRUCTURE PARTNERS</t>
  </si>
  <si>
    <t>BIP.UN</t>
  </si>
  <si>
    <t>UNITED TECHNOLOGIES</t>
  </si>
  <si>
    <t>UTX</t>
  </si>
  <si>
    <t>S&amp;P GLOBAL INC.</t>
  </si>
  <si>
    <t>SPGI</t>
  </si>
  <si>
    <t>BROOKFIELD RENEWABLE PARTNERS</t>
  </si>
  <si>
    <t>BEP.UN</t>
  </si>
  <si>
    <t>W.W. GRAINGER</t>
  </si>
  <si>
    <t>GWW</t>
  </si>
  <si>
    <t>MOODY'S</t>
  </si>
  <si>
    <t>MCO</t>
  </si>
  <si>
    <t>BROADRIDGE FINANCIAL SOLUTIONS</t>
  </si>
  <si>
    <t>BR</t>
  </si>
  <si>
    <t>GOLDMAN SACHS</t>
  </si>
  <si>
    <t>GS</t>
  </si>
  <si>
    <t>CANADIAN IMPERIAL BANK OF COMMERCE</t>
  </si>
  <si>
    <t>CM</t>
  </si>
  <si>
    <t>BANK OF MONTREAL</t>
  </si>
  <si>
    <t>BMO</t>
  </si>
  <si>
    <t>APPLE</t>
  </si>
  <si>
    <t>AAPL</t>
  </si>
  <si>
    <t>FORTIVE CORPORATION</t>
  </si>
  <si>
    <t>FTV</t>
  </si>
  <si>
    <t>HEICO CORPORATION - CLASS A</t>
  </si>
  <si>
    <t>HEI-A</t>
  </si>
  <si>
    <t>BDX</t>
  </si>
  <si>
    <t>BECTON DICKINSON</t>
  </si>
  <si>
    <t>STRYKER CORPORATION</t>
  </si>
  <si>
    <t>SYK</t>
  </si>
  <si>
    <t>STRYKER CORPORATION - JANUARY 15 2021 $165 PUT</t>
  </si>
  <si>
    <t>MASTERCARD INCORPORATED</t>
  </si>
  <si>
    <t>MASTERCARD INCORPORATED  JANUARY 15 2021 CALL $350</t>
  </si>
  <si>
    <t>MICROSOFT CORPORATION JANUARY 15 2021 CALL $170</t>
  </si>
  <si>
    <t>MASTERCARD INCORPORATED  JANUARY 15 2021 PUT $240</t>
  </si>
  <si>
    <t>MICROSOFT CORPORATION  JANUARY 15 2021 PUT $130</t>
  </si>
  <si>
    <t>MICROSOFT CORPORATION  JANUARY 15 2021 CALL $170</t>
  </si>
  <si>
    <t>FFJ PORTFOLIO AS AT FEBRUARY 29, 2020</t>
  </si>
  <si>
    <t>Quantity as at FEBRUARY 29, 2020</t>
  </si>
  <si>
    <t>Market Price as at FEBRUARY 29, 2020</t>
  </si>
  <si>
    <t>Book Value as at FEBRUARY 29, 2020</t>
  </si>
  <si>
    <t>Market Value as at FEBRUARY 29, 2020</t>
  </si>
  <si>
    <t>Variance Book Value and Market Value as at FEBRUARY 29, 2020</t>
  </si>
  <si>
    <t>EXXON MOBIL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</si>
</sst>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.0000_);[Red]\(&quot;$&quot;#,##0.0000\)"/>
    <numFmt numFmtId="167" formatCode="&quot;$&quot;#,##0.0000_);\(&quot;$&quot;#,##0.0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0" applyNumberFormat="1" applyAlignment="1">
      <alignment/>
    </xf>
    <xf numFmtId="8" fontId="0" fillId="0" borderId="0" xfId="0" applyNumberFormat="1" applyAlignment="1">
      <alignment wrapText="1"/>
    </xf>
    <xf numFmtId="8" fontId="0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8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left" vertical="center" wrapText="1"/>
    </xf>
    <xf numFmtId="8" fontId="0" fillId="0" borderId="0" xfId="0" applyNumberFormat="1" applyFont="1" applyAlignment="1">
      <alignment horizontal="center" wrapText="1"/>
    </xf>
    <xf numFmtId="8" fontId="38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164" fontId="38" fillId="0" borderId="0" xfId="0" applyNumberFormat="1" applyFont="1" applyAlignment="1">
      <alignment horizontal="center" wrapText="1"/>
    </xf>
    <xf numFmtId="8" fontId="38" fillId="0" borderId="0" xfId="0" applyNumberFormat="1" applyFont="1" applyAlignment="1">
      <alignment horizontal="center"/>
    </xf>
    <xf numFmtId="8" fontId="38" fillId="0" borderId="0" xfId="0" applyNumberFormat="1" applyFont="1" applyAlignment="1">
      <alignment/>
    </xf>
    <xf numFmtId="164" fontId="38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7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38" fillId="0" borderId="0" xfId="0" applyNumberFormat="1" applyFont="1" applyAlignment="1">
      <alignment/>
    </xf>
    <xf numFmtId="8" fontId="38" fillId="0" borderId="0" xfId="0" applyNumberFormat="1" applyFont="1" applyAlignment="1">
      <alignment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8" fontId="0" fillId="0" borderId="0" xfId="0" applyNumberFormat="1" applyFont="1" applyAlignment="1">
      <alignment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65" fontId="0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 wrapText="1"/>
    </xf>
    <xf numFmtId="165" fontId="38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  <xf numFmtId="8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center" wrapText="1"/>
    </xf>
    <xf numFmtId="165" fontId="38" fillId="0" borderId="0" xfId="0" applyNumberFormat="1" applyFont="1" applyAlignment="1">
      <alignment/>
    </xf>
    <xf numFmtId="8" fontId="38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8" fontId="38" fillId="0" borderId="0" xfId="0" applyNumberFormat="1" applyFont="1" applyBorder="1" applyAlignment="1">
      <alignment horizontal="center"/>
    </xf>
    <xf numFmtId="8" fontId="38" fillId="0" borderId="0" xfId="0" applyNumberFormat="1" applyFont="1" applyAlignment="1">
      <alignment horizontal="center"/>
    </xf>
    <xf numFmtId="8" fontId="21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0"/>
  <sheetViews>
    <sheetView tabSelected="1" workbookViewId="0" topLeftCell="A1">
      <selection activeCell="E64" sqref="E64"/>
    </sheetView>
  </sheetViews>
  <sheetFormatPr defaultColWidth="9.140625" defaultRowHeight="15"/>
  <cols>
    <col min="1" max="1" width="64.140625" style="0" customWidth="1"/>
    <col min="2" max="2" width="10.7109375" style="27" customWidth="1"/>
    <col min="3" max="3" width="19.421875" style="0" customWidth="1"/>
    <col min="4" max="4" width="14.421875" style="0" customWidth="1"/>
    <col min="5" max="5" width="19.28125" style="0" customWidth="1"/>
    <col min="6" max="7" width="20.7109375" style="7" customWidth="1"/>
    <col min="8" max="8" width="22.7109375" style="5" customWidth="1"/>
    <col min="9" max="9" width="13.140625" style="0" customWidth="1"/>
    <col min="10" max="10" width="10.140625" style="0" bestFit="1" customWidth="1"/>
  </cols>
  <sheetData>
    <row r="1" spans="1:8" ht="15">
      <c r="A1" s="63" t="s">
        <v>128</v>
      </c>
      <c r="B1" s="63"/>
      <c r="C1" s="63"/>
      <c r="D1" s="63"/>
      <c r="E1" s="63"/>
      <c r="F1" s="63"/>
      <c r="G1" s="63"/>
      <c r="H1" s="63"/>
    </row>
    <row r="2" spans="1:8" ht="15">
      <c r="A2" s="25"/>
      <c r="B2" s="35"/>
      <c r="C2" s="25"/>
      <c r="D2" s="25"/>
      <c r="E2" s="25"/>
      <c r="F2" s="51"/>
      <c r="G2" s="51"/>
      <c r="H2" s="23"/>
    </row>
    <row r="3" spans="1:9" ht="45" customHeight="1">
      <c r="A3" s="1"/>
      <c r="B3" s="20" t="s">
        <v>1</v>
      </c>
      <c r="C3" s="20" t="s">
        <v>129</v>
      </c>
      <c r="D3" s="20" t="s">
        <v>0</v>
      </c>
      <c r="E3" s="20" t="s">
        <v>130</v>
      </c>
      <c r="F3" s="18" t="s">
        <v>131</v>
      </c>
      <c r="G3" s="18" t="s">
        <v>132</v>
      </c>
      <c r="H3" s="18" t="s">
        <v>133</v>
      </c>
      <c r="I3" s="9"/>
    </row>
    <row r="4" spans="1:9" ht="15">
      <c r="A4" s="26" t="s">
        <v>39</v>
      </c>
      <c r="B4" s="2"/>
      <c r="C4" s="2"/>
      <c r="D4" s="2"/>
      <c r="E4" s="11"/>
      <c r="F4" s="13"/>
      <c r="G4" s="17"/>
      <c r="H4" s="17"/>
      <c r="I4" s="12"/>
    </row>
    <row r="5" spans="1:9" ht="15">
      <c r="A5" s="16" t="s">
        <v>40</v>
      </c>
      <c r="B5" s="2"/>
      <c r="C5" s="2"/>
      <c r="D5" s="2"/>
      <c r="E5" s="11"/>
      <c r="F5" s="13"/>
      <c r="G5" s="17"/>
      <c r="H5" s="17"/>
      <c r="I5" s="12"/>
    </row>
    <row r="6" spans="1:9" ht="15" customHeight="1">
      <c r="A6" s="5" t="s">
        <v>32</v>
      </c>
      <c r="B6" s="13" t="s">
        <v>33</v>
      </c>
      <c r="C6" s="2">
        <v>757</v>
      </c>
      <c r="D6" s="43">
        <v>74.3849</v>
      </c>
      <c r="E6" s="28">
        <v>70.22</v>
      </c>
      <c r="F6" s="7">
        <f aca="true" t="shared" si="0" ref="F6:F11">C6*D6</f>
        <v>56309.3693</v>
      </c>
      <c r="G6" s="17">
        <f aca="true" t="shared" si="1" ref="G6:G11">C6*E6</f>
        <v>53156.54</v>
      </c>
      <c r="H6" s="17">
        <f aca="true" t="shared" si="2" ref="H6:H14">G6-F6</f>
        <v>-3152.8292999999976</v>
      </c>
      <c r="I6" s="12"/>
    </row>
    <row r="7" spans="1:9" ht="15" customHeight="1">
      <c r="A7" s="5" t="s">
        <v>2</v>
      </c>
      <c r="B7" s="4" t="s">
        <v>10</v>
      </c>
      <c r="C7" s="2">
        <v>810</v>
      </c>
      <c r="D7" s="43">
        <v>50.1755</v>
      </c>
      <c r="E7" s="28">
        <v>58.95</v>
      </c>
      <c r="F7" s="7">
        <f t="shared" si="0"/>
        <v>40642.155</v>
      </c>
      <c r="G7" s="17">
        <f t="shared" si="1"/>
        <v>47749.5</v>
      </c>
      <c r="H7" s="17">
        <f t="shared" si="2"/>
        <v>7107.345000000001</v>
      </c>
      <c r="I7" s="12"/>
    </row>
    <row r="8" spans="1:9" ht="15" customHeight="1">
      <c r="A8" s="6" t="s">
        <v>36</v>
      </c>
      <c r="B8" s="4" t="s">
        <v>11</v>
      </c>
      <c r="C8" s="8">
        <v>196</v>
      </c>
      <c r="D8" s="43">
        <v>12.3699</v>
      </c>
      <c r="E8" s="28">
        <v>80.27</v>
      </c>
      <c r="F8" s="7">
        <f t="shared" si="0"/>
        <v>2424.5004</v>
      </c>
      <c r="G8" s="17">
        <f t="shared" si="1"/>
        <v>15732.92</v>
      </c>
      <c r="H8" s="17">
        <f t="shared" si="2"/>
        <v>13308.419600000001</v>
      </c>
      <c r="I8" s="12"/>
    </row>
    <row r="9" spans="1:9" ht="15" customHeight="1">
      <c r="A9" s="6" t="s">
        <v>3</v>
      </c>
      <c r="B9" s="4" t="s">
        <v>12</v>
      </c>
      <c r="C9" s="8">
        <v>3</v>
      </c>
      <c r="D9" s="43">
        <v>25.82</v>
      </c>
      <c r="E9" s="28">
        <v>52.08</v>
      </c>
      <c r="F9" s="7">
        <f t="shared" si="0"/>
        <v>77.46000000000001</v>
      </c>
      <c r="G9" s="17">
        <f t="shared" si="1"/>
        <v>156.24</v>
      </c>
      <c r="H9" s="17">
        <f t="shared" si="2"/>
        <v>78.78</v>
      </c>
      <c r="I9" s="12"/>
    </row>
    <row r="10" spans="1:9" ht="15" customHeight="1">
      <c r="A10" s="6" t="s">
        <v>4</v>
      </c>
      <c r="B10" s="4" t="s">
        <v>13</v>
      </c>
      <c r="C10" s="8">
        <v>7</v>
      </c>
      <c r="D10" s="43">
        <v>22.1</v>
      </c>
      <c r="E10" s="28">
        <v>21.51</v>
      </c>
      <c r="F10" s="7">
        <f t="shared" si="0"/>
        <v>154.70000000000002</v>
      </c>
      <c r="G10" s="17">
        <f t="shared" si="1"/>
        <v>150.57000000000002</v>
      </c>
      <c r="H10" s="17">
        <f t="shared" si="2"/>
        <v>-4.1299999999999955</v>
      </c>
      <c r="I10" s="12"/>
    </row>
    <row r="11" spans="1:9" ht="15" customHeight="1">
      <c r="A11" s="6" t="s">
        <v>5</v>
      </c>
      <c r="B11" s="4" t="s">
        <v>14</v>
      </c>
      <c r="C11" s="2">
        <v>1144</v>
      </c>
      <c r="D11" s="43">
        <v>27.9431</v>
      </c>
      <c r="E11" s="28">
        <v>28.78</v>
      </c>
      <c r="F11" s="7">
        <f t="shared" si="0"/>
        <v>31966.9064</v>
      </c>
      <c r="G11" s="17">
        <f t="shared" si="1"/>
        <v>32924.32</v>
      </c>
      <c r="H11" s="17">
        <f>G11-F11</f>
        <v>957.4135999999999</v>
      </c>
      <c r="I11" s="12"/>
    </row>
    <row r="12" spans="1:9" s="25" customFormat="1" ht="15" customHeight="1">
      <c r="A12" s="34" t="s">
        <v>53</v>
      </c>
      <c r="B12" s="22"/>
      <c r="C12" s="20"/>
      <c r="D12" s="55"/>
      <c r="E12" s="24"/>
      <c r="F12" s="51">
        <f>SUM(F6:F11)</f>
        <v>131575.0911</v>
      </c>
      <c r="G12" s="51">
        <f>SUM(G6:G11)</f>
        <v>149870.09000000003</v>
      </c>
      <c r="H12" s="18">
        <f t="shared" si="2"/>
        <v>18294.998900000035</v>
      </c>
      <c r="I12" s="20"/>
    </row>
    <row r="13" spans="1:9" ht="15" customHeight="1">
      <c r="A13" s="6" t="s">
        <v>15</v>
      </c>
      <c r="B13" s="4"/>
      <c r="C13" s="2"/>
      <c r="D13" s="43"/>
      <c r="E13" s="11"/>
      <c r="F13" s="17">
        <v>329.17</v>
      </c>
      <c r="G13" s="17">
        <f>F13</f>
        <v>329.17</v>
      </c>
      <c r="H13" s="17">
        <f t="shared" si="2"/>
        <v>0</v>
      </c>
      <c r="I13" s="37"/>
    </row>
    <row r="14" spans="1:9" ht="15">
      <c r="A14" s="34" t="s">
        <v>54</v>
      </c>
      <c r="B14" s="2"/>
      <c r="C14" s="20"/>
      <c r="D14" s="43"/>
      <c r="E14" s="19"/>
      <c r="F14" s="18">
        <f>F12+F13</f>
        <v>131904.2611</v>
      </c>
      <c r="G14" s="18">
        <f>G12+G13</f>
        <v>150199.26000000004</v>
      </c>
      <c r="H14" s="18">
        <f t="shared" si="2"/>
        <v>18294.998900000035</v>
      </c>
      <c r="I14" s="12"/>
    </row>
    <row r="15" spans="1:9" ht="15">
      <c r="A15" s="16"/>
      <c r="B15" s="2"/>
      <c r="C15" s="2"/>
      <c r="D15" s="43"/>
      <c r="E15" s="11"/>
      <c r="F15" s="13"/>
      <c r="G15" s="17"/>
      <c r="H15" s="17"/>
      <c r="I15" s="12"/>
    </row>
    <row r="16" spans="1:9" ht="15">
      <c r="A16" s="16" t="s">
        <v>41</v>
      </c>
      <c r="B16" s="2"/>
      <c r="C16" s="2"/>
      <c r="D16" s="43"/>
      <c r="E16" s="11"/>
      <c r="F16" s="13"/>
      <c r="G16" s="17"/>
      <c r="H16" s="17"/>
      <c r="I16" s="12"/>
    </row>
    <row r="17" spans="1:9" ht="15">
      <c r="A17" s="5" t="s">
        <v>6</v>
      </c>
      <c r="B17" s="4" t="s">
        <v>8</v>
      </c>
      <c r="C17" s="2">
        <v>1010</v>
      </c>
      <c r="D17" s="44">
        <v>112.7524</v>
      </c>
      <c r="E17" s="28">
        <v>93.34</v>
      </c>
      <c r="F17" s="7">
        <f>C17*D17</f>
        <v>113879.924</v>
      </c>
      <c r="G17" s="17">
        <f>C17*E17</f>
        <v>94273.40000000001</v>
      </c>
      <c r="H17" s="17">
        <f aca="true" t="shared" si="3" ref="H17:H23">G17-F17</f>
        <v>-19606.52399999999</v>
      </c>
      <c r="I17" s="12"/>
    </row>
    <row r="18" spans="1:9" ht="15">
      <c r="A18" s="5" t="s">
        <v>7</v>
      </c>
      <c r="B18" s="4" t="s">
        <v>9</v>
      </c>
      <c r="C18" s="2">
        <v>815</v>
      </c>
      <c r="D18" s="44">
        <v>19.6587</v>
      </c>
      <c r="E18" s="58">
        <v>39.93</v>
      </c>
      <c r="F18" s="7">
        <f>C18*D18</f>
        <v>16021.8405</v>
      </c>
      <c r="G18" s="17">
        <f>C18*E18</f>
        <v>32542.95</v>
      </c>
      <c r="H18" s="17">
        <f t="shared" si="3"/>
        <v>16521.1095</v>
      </c>
      <c r="I18" s="12"/>
    </row>
    <row r="19" spans="1:9" ht="15">
      <c r="A19" s="36" t="s">
        <v>125</v>
      </c>
      <c r="C19" s="3">
        <v>-3</v>
      </c>
      <c r="D19" s="46">
        <v>11.45</v>
      </c>
      <c r="E19" s="46">
        <v>15.07</v>
      </c>
      <c r="F19" s="7">
        <f aca="true" t="shared" si="4" ref="F19:G23">($C19*D19)*100</f>
        <v>-3434.9999999999995</v>
      </c>
      <c r="G19" s="7">
        <f t="shared" si="4"/>
        <v>-4521</v>
      </c>
      <c r="H19" s="17">
        <f t="shared" si="3"/>
        <v>-1086.0000000000005</v>
      </c>
      <c r="I19" s="12"/>
    </row>
    <row r="20" spans="1:9" ht="15">
      <c r="A20" s="36" t="s">
        <v>123</v>
      </c>
      <c r="C20" s="3">
        <v>-3</v>
      </c>
      <c r="D20" s="46">
        <v>10</v>
      </c>
      <c r="E20" s="46">
        <v>11.2</v>
      </c>
      <c r="F20" s="7">
        <f t="shared" si="4"/>
        <v>-3000</v>
      </c>
      <c r="G20" s="7">
        <f t="shared" si="4"/>
        <v>-3359.9999999999995</v>
      </c>
      <c r="H20" s="17">
        <f t="shared" si="3"/>
        <v>-359.99999999999955</v>
      </c>
      <c r="I20" s="12"/>
    </row>
    <row r="21" spans="1:9" ht="15">
      <c r="A21" s="36" t="s">
        <v>126</v>
      </c>
      <c r="B21" s="4"/>
      <c r="C21" s="3">
        <v>-2</v>
      </c>
      <c r="D21" s="46">
        <v>6.33</v>
      </c>
      <c r="E21" s="46">
        <v>7</v>
      </c>
      <c r="F21" s="7">
        <f t="shared" si="4"/>
        <v>-1266</v>
      </c>
      <c r="G21" s="7">
        <f t="shared" si="4"/>
        <v>-1400</v>
      </c>
      <c r="H21" s="17">
        <f t="shared" si="3"/>
        <v>-134</v>
      </c>
      <c r="I21" s="12"/>
    </row>
    <row r="22" spans="1:9" ht="15">
      <c r="A22" s="36" t="s">
        <v>127</v>
      </c>
      <c r="B22" s="4"/>
      <c r="C22" s="3">
        <v>-2</v>
      </c>
      <c r="D22" s="46">
        <v>7.9</v>
      </c>
      <c r="E22" s="46">
        <v>14.6</v>
      </c>
      <c r="F22" s="7">
        <f t="shared" si="4"/>
        <v>-1580</v>
      </c>
      <c r="G22" s="7">
        <f t="shared" si="4"/>
        <v>-2920</v>
      </c>
      <c r="H22" s="17">
        <f t="shared" si="3"/>
        <v>-1340</v>
      </c>
      <c r="I22" s="12"/>
    </row>
    <row r="23" spans="1:9" ht="15">
      <c r="A23" s="5" t="s">
        <v>121</v>
      </c>
      <c r="B23" s="4"/>
      <c r="C23" s="2">
        <v>-2</v>
      </c>
      <c r="D23" s="44">
        <v>7.6</v>
      </c>
      <c r="E23" s="58">
        <v>10</v>
      </c>
      <c r="F23" s="7">
        <f t="shared" si="4"/>
        <v>-1520</v>
      </c>
      <c r="G23" s="7">
        <f t="shared" si="4"/>
        <v>-2000</v>
      </c>
      <c r="H23" s="17">
        <f t="shared" si="3"/>
        <v>-480</v>
      </c>
      <c r="I23" s="12"/>
    </row>
    <row r="24" spans="1:35" s="25" customFormat="1" ht="15">
      <c r="A24" s="34" t="s">
        <v>55</v>
      </c>
      <c r="B24" s="22"/>
      <c r="C24" s="20"/>
      <c r="D24" s="47"/>
      <c r="E24" s="24"/>
      <c r="F24" s="57">
        <f>SUM(F17:F23)</f>
        <v>119100.7645</v>
      </c>
      <c r="G24" s="61">
        <f>SUM(G17:G23)</f>
        <v>112615.35</v>
      </c>
      <c r="H24" s="61">
        <f>SUM(H17:H23)</f>
        <v>-6485.414499999992</v>
      </c>
      <c r="I24" s="20"/>
      <c r="AI24"/>
    </row>
    <row r="25" spans="1:9" ht="15">
      <c r="A25" s="6" t="s">
        <v>15</v>
      </c>
      <c r="B25" s="4"/>
      <c r="C25" s="2"/>
      <c r="D25" s="44"/>
      <c r="E25" s="11"/>
      <c r="F25" s="62">
        <v>154.14</v>
      </c>
      <c r="G25" s="62">
        <f>F25</f>
        <v>154.14</v>
      </c>
      <c r="H25" s="62">
        <f>G25-F25</f>
        <v>0</v>
      </c>
      <c r="I25" s="12"/>
    </row>
    <row r="26" spans="1:9" ht="15">
      <c r="A26" s="34" t="s">
        <v>56</v>
      </c>
      <c r="B26" s="2"/>
      <c r="C26" s="20"/>
      <c r="D26" s="43"/>
      <c r="E26" s="19"/>
      <c r="F26" s="18">
        <f>SUM(F24:F25)</f>
        <v>119254.9045</v>
      </c>
      <c r="G26" s="18">
        <f>SUM(G24:G25)</f>
        <v>112769.49</v>
      </c>
      <c r="H26" s="18">
        <f>SUM(H24:H25)</f>
        <v>-6485.414499999992</v>
      </c>
      <c r="I26" s="12"/>
    </row>
    <row r="27" spans="1:9" ht="15">
      <c r="A27" s="1"/>
      <c r="B27" s="2"/>
      <c r="C27" s="2"/>
      <c r="D27" s="43"/>
      <c r="E27" s="11"/>
      <c r="F27" s="13"/>
      <c r="G27" s="17"/>
      <c r="H27" s="17"/>
      <c r="I27" s="12"/>
    </row>
    <row r="28" spans="1:9" ht="15">
      <c r="A28" s="26" t="s">
        <v>42</v>
      </c>
      <c r="B28" s="2"/>
      <c r="C28" s="2"/>
      <c r="D28" s="43"/>
      <c r="E28" s="11"/>
      <c r="F28" s="13"/>
      <c r="G28" s="17"/>
      <c r="H28" s="17"/>
      <c r="I28" s="12"/>
    </row>
    <row r="29" spans="1:9" ht="15">
      <c r="A29" s="16" t="s">
        <v>40</v>
      </c>
      <c r="B29" s="2"/>
      <c r="C29" s="2"/>
      <c r="D29" s="43"/>
      <c r="E29" s="11"/>
      <c r="F29" s="13"/>
      <c r="G29" s="17"/>
      <c r="H29" s="17"/>
      <c r="I29" s="12"/>
    </row>
    <row r="30" spans="1:9" ht="15">
      <c r="A30" s="5" t="s">
        <v>34</v>
      </c>
      <c r="B30" s="4" t="s">
        <v>35</v>
      </c>
      <c r="C30" s="2">
        <v>740</v>
      </c>
      <c r="D30" s="46">
        <v>76.25</v>
      </c>
      <c r="E30" s="28">
        <v>113.79</v>
      </c>
      <c r="F30" s="7">
        <f>C30*D30</f>
        <v>56425</v>
      </c>
      <c r="G30" s="17">
        <f>C30*E30</f>
        <v>84204.6</v>
      </c>
      <c r="H30" s="17">
        <f>G30-F30</f>
        <v>27779.600000000006</v>
      </c>
      <c r="I30" s="12"/>
    </row>
    <row r="31" spans="1:9" ht="15">
      <c r="A31" s="14" t="s">
        <v>43</v>
      </c>
      <c r="B31" s="12" t="s">
        <v>44</v>
      </c>
      <c r="C31" s="2">
        <v>154</v>
      </c>
      <c r="D31" s="43">
        <v>92.52</v>
      </c>
      <c r="E31" s="28">
        <v>145.49</v>
      </c>
      <c r="F31" s="7">
        <f>C31*D31</f>
        <v>14248.08</v>
      </c>
      <c r="G31" s="17">
        <f>C31*E31</f>
        <v>22405.460000000003</v>
      </c>
      <c r="H31" s="17">
        <f>G31-F31</f>
        <v>8157.380000000003</v>
      </c>
      <c r="I31" s="12"/>
    </row>
    <row r="32" spans="1:9" s="25" customFormat="1" ht="15">
      <c r="A32" s="34" t="s">
        <v>53</v>
      </c>
      <c r="B32" s="20"/>
      <c r="C32" s="20"/>
      <c r="D32" s="55"/>
      <c r="E32" s="24"/>
      <c r="F32" s="51">
        <f>SUM(F30:F31)</f>
        <v>70673.08</v>
      </c>
      <c r="G32" s="51">
        <f>SUM(G30:G31)</f>
        <v>106610.06000000001</v>
      </c>
      <c r="H32" s="51">
        <f>SUM(H30:H31)</f>
        <v>35936.98000000001</v>
      </c>
      <c r="I32" s="20"/>
    </row>
    <row r="33" spans="1:9" ht="15">
      <c r="A33" s="6" t="s">
        <v>15</v>
      </c>
      <c r="B33" s="12"/>
      <c r="C33" s="2"/>
      <c r="D33" s="43"/>
      <c r="E33" s="28"/>
      <c r="F33" s="7">
        <v>2562.12</v>
      </c>
      <c r="G33" s="7">
        <f>F33</f>
        <v>2562.12</v>
      </c>
      <c r="H33" s="17">
        <f>G33-F33</f>
        <v>0</v>
      </c>
      <c r="I33" s="12"/>
    </row>
    <row r="34" spans="1:9" ht="15">
      <c r="A34" s="34" t="s">
        <v>54</v>
      </c>
      <c r="B34" s="2"/>
      <c r="C34" s="20"/>
      <c r="D34" s="43"/>
      <c r="E34" s="24"/>
      <c r="F34" s="18">
        <f>SUM(F32:F33)</f>
        <v>73235.2</v>
      </c>
      <c r="G34" s="18">
        <f>SUM(G32:G33)</f>
        <v>109172.18000000001</v>
      </c>
      <c r="H34" s="18">
        <f>SUM(H32:H33)</f>
        <v>35936.98000000001</v>
      </c>
      <c r="I34" s="12"/>
    </row>
    <row r="35" spans="1:9" ht="15">
      <c r="A35" s="1"/>
      <c r="B35" s="2"/>
      <c r="C35" s="2"/>
      <c r="D35" s="43"/>
      <c r="E35" s="28"/>
      <c r="F35" s="13"/>
      <c r="G35" s="17"/>
      <c r="H35" s="17"/>
      <c r="I35" s="12"/>
    </row>
    <row r="36" spans="1:9" ht="15">
      <c r="A36" s="26" t="s">
        <v>46</v>
      </c>
      <c r="B36" s="2"/>
      <c r="C36" s="2"/>
      <c r="D36" s="43"/>
      <c r="E36" s="28"/>
      <c r="F36" s="13"/>
      <c r="G36" s="17"/>
      <c r="H36" s="17"/>
      <c r="I36" s="12"/>
    </row>
    <row r="37" spans="1:9" ht="15">
      <c r="A37" s="16" t="s">
        <v>40</v>
      </c>
      <c r="B37" s="2"/>
      <c r="C37" s="2"/>
      <c r="D37" s="43"/>
      <c r="E37" s="28"/>
      <c r="F37" s="13"/>
      <c r="G37" s="17"/>
      <c r="H37" s="17"/>
      <c r="I37" s="12"/>
    </row>
    <row r="38" spans="1:9" ht="15">
      <c r="A38" s="5" t="s">
        <v>2</v>
      </c>
      <c r="B38" s="4" t="s">
        <v>10</v>
      </c>
      <c r="C38" s="2">
        <v>359</v>
      </c>
      <c r="D38" s="43">
        <v>54.82</v>
      </c>
      <c r="E38" s="28">
        <v>58.95</v>
      </c>
      <c r="F38" s="7">
        <f>C38*D38</f>
        <v>19680.38</v>
      </c>
      <c r="G38" s="17">
        <f>C38*E38</f>
        <v>21163.05</v>
      </c>
      <c r="H38" s="17">
        <f>G38-F38</f>
        <v>1482.6699999999983</v>
      </c>
      <c r="I38" s="12"/>
    </row>
    <row r="39" spans="1:9" ht="15">
      <c r="A39" s="6" t="s">
        <v>36</v>
      </c>
      <c r="B39" s="4" t="s">
        <v>11</v>
      </c>
      <c r="C39" s="8">
        <v>118</v>
      </c>
      <c r="D39" s="43">
        <v>51.03</v>
      </c>
      <c r="E39" s="28">
        <v>80.27</v>
      </c>
      <c r="F39" s="7">
        <f>C39*D39</f>
        <v>6021.54</v>
      </c>
      <c r="G39" s="17">
        <f>C39*E39</f>
        <v>9471.859999999999</v>
      </c>
      <c r="H39" s="17">
        <f>G39-F39</f>
        <v>3450.319999999999</v>
      </c>
      <c r="I39" s="12"/>
    </row>
    <row r="40" spans="1:9" ht="15">
      <c r="A40" s="6" t="s">
        <v>37</v>
      </c>
      <c r="B40" s="4" t="s">
        <v>38</v>
      </c>
      <c r="C40" s="2">
        <v>417</v>
      </c>
      <c r="D40" s="43">
        <v>76.23</v>
      </c>
      <c r="E40" s="28">
        <v>99.82</v>
      </c>
      <c r="F40" s="7">
        <f>C40*D40</f>
        <v>31787.91</v>
      </c>
      <c r="G40" s="17">
        <f>C40*E40</f>
        <v>41624.939999999995</v>
      </c>
      <c r="H40" s="17">
        <f>G40-F40</f>
        <v>9837.029999999995</v>
      </c>
      <c r="I40" s="12"/>
    </row>
    <row r="41" spans="1:9" ht="15">
      <c r="A41" s="14" t="s">
        <v>45</v>
      </c>
      <c r="B41" s="12" t="s">
        <v>21</v>
      </c>
      <c r="C41" s="2">
        <v>300</v>
      </c>
      <c r="D41" s="43">
        <v>45.96</v>
      </c>
      <c r="E41" s="28">
        <v>48.44</v>
      </c>
      <c r="F41" s="7">
        <f>C41*D41</f>
        <v>13788</v>
      </c>
      <c r="G41" s="17">
        <f>C41*E41</f>
        <v>14532</v>
      </c>
      <c r="H41" s="17">
        <f>G41-F41</f>
        <v>744</v>
      </c>
      <c r="I41" s="12"/>
    </row>
    <row r="42" spans="1:9" s="25" customFormat="1" ht="15">
      <c r="A42" s="34" t="s">
        <v>53</v>
      </c>
      <c r="B42" s="20"/>
      <c r="C42" s="20"/>
      <c r="D42" s="55"/>
      <c r="E42" s="24"/>
      <c r="F42" s="51">
        <f>SUM(F38:F41)</f>
        <v>71277.83</v>
      </c>
      <c r="G42" s="51">
        <f>SUM(G38:G41)</f>
        <v>86791.84999999999</v>
      </c>
      <c r="H42" s="51">
        <f>SUM(H38:H41)</f>
        <v>15514.019999999993</v>
      </c>
      <c r="I42" s="20"/>
    </row>
    <row r="43" spans="1:9" ht="15">
      <c r="A43" s="6" t="s">
        <v>15</v>
      </c>
      <c r="B43" s="12"/>
      <c r="C43" s="2"/>
      <c r="D43" s="43"/>
      <c r="E43" s="28"/>
      <c r="F43" s="7">
        <v>725.2</v>
      </c>
      <c r="G43" s="17">
        <f>F43</f>
        <v>725.2</v>
      </c>
      <c r="H43" s="17">
        <f>G43-F43</f>
        <v>0</v>
      </c>
      <c r="I43" s="12"/>
    </row>
    <row r="44" spans="1:9" ht="15">
      <c r="A44" s="34" t="s">
        <v>54</v>
      </c>
      <c r="B44" s="2"/>
      <c r="C44" s="20"/>
      <c r="D44" s="43"/>
      <c r="E44" s="24"/>
      <c r="F44" s="18">
        <f>SUM(F42:F43)</f>
        <v>72003.03</v>
      </c>
      <c r="G44" s="18">
        <f>SUM(G42:G43)</f>
        <v>87517.04999999999</v>
      </c>
      <c r="H44" s="18">
        <f>SUM(H42:H43)</f>
        <v>15514.019999999993</v>
      </c>
      <c r="I44" s="12"/>
    </row>
    <row r="45" spans="1:9" ht="15">
      <c r="A45" s="34"/>
      <c r="B45" s="2"/>
      <c r="C45" s="20"/>
      <c r="D45" s="43"/>
      <c r="E45" s="24"/>
      <c r="F45" s="18"/>
      <c r="G45" s="18"/>
      <c r="H45" s="18"/>
      <c r="I45" s="12"/>
    </row>
    <row r="46" spans="1:9" ht="15">
      <c r="A46" s="16" t="s">
        <v>41</v>
      </c>
      <c r="B46" s="2"/>
      <c r="C46" s="2"/>
      <c r="D46" s="43"/>
      <c r="E46" s="28"/>
      <c r="F46" s="13"/>
      <c r="G46" s="17"/>
      <c r="H46" s="17"/>
      <c r="I46" s="12"/>
    </row>
    <row r="47" spans="1:8" s="25" customFormat="1" ht="15">
      <c r="A47" s="14" t="s">
        <v>80</v>
      </c>
      <c r="B47" s="3" t="s">
        <v>81</v>
      </c>
      <c r="C47" s="3">
        <v>24</v>
      </c>
      <c r="D47" s="45">
        <v>196.43</v>
      </c>
      <c r="E47" s="10">
        <v>206.13</v>
      </c>
      <c r="F47" s="7">
        <f>C47*D47</f>
        <v>4714.32</v>
      </c>
      <c r="G47" s="17">
        <f>C47*E47</f>
        <v>4947.12</v>
      </c>
      <c r="H47" s="17">
        <f>G47-F47</f>
        <v>232.80000000000018</v>
      </c>
    </row>
    <row r="48" spans="1:9" ht="15">
      <c r="A48" s="34" t="s">
        <v>55</v>
      </c>
      <c r="B48" s="20"/>
      <c r="C48" s="20"/>
      <c r="D48" s="55"/>
      <c r="E48" s="24"/>
      <c r="F48" s="54">
        <f>SUM(F47:F47)</f>
        <v>4714.32</v>
      </c>
      <c r="G48" s="54">
        <f>SUM(G47:G47)</f>
        <v>4947.12</v>
      </c>
      <c r="H48" s="54">
        <f>SUM(H47:H47)</f>
        <v>232.80000000000018</v>
      </c>
      <c r="I48" s="12"/>
    </row>
    <row r="49" spans="1:9" ht="15">
      <c r="A49" s="6" t="s">
        <v>15</v>
      </c>
      <c r="B49" s="12"/>
      <c r="C49" s="2"/>
      <c r="D49" s="43"/>
      <c r="E49" s="28"/>
      <c r="F49" s="7">
        <v>5.69</v>
      </c>
      <c r="G49" s="17">
        <f>F49</f>
        <v>5.69</v>
      </c>
      <c r="H49" s="17">
        <f>G49-F49</f>
        <v>0</v>
      </c>
      <c r="I49" s="12"/>
    </row>
    <row r="50" spans="1:9" ht="15">
      <c r="A50" s="34" t="s">
        <v>56</v>
      </c>
      <c r="B50" s="2"/>
      <c r="C50" s="20"/>
      <c r="D50" s="43"/>
      <c r="E50" s="24"/>
      <c r="F50" s="18">
        <f>SUM(F48:F49)</f>
        <v>4720.009999999999</v>
      </c>
      <c r="G50" s="18">
        <f>SUM(G48:G49)</f>
        <v>4952.8099999999995</v>
      </c>
      <c r="H50" s="18">
        <f>SUM(H48:H49)</f>
        <v>232.80000000000018</v>
      </c>
      <c r="I50" s="12"/>
    </row>
    <row r="51" spans="1:9" ht="15">
      <c r="A51" s="1"/>
      <c r="B51" s="2"/>
      <c r="C51" s="2"/>
      <c r="D51" s="43"/>
      <c r="E51" s="28"/>
      <c r="F51" s="13"/>
      <c r="G51" s="17"/>
      <c r="H51" s="17"/>
      <c r="I51" s="12"/>
    </row>
    <row r="52" spans="1:9" ht="15">
      <c r="A52" s="26" t="s">
        <v>47</v>
      </c>
      <c r="B52" s="2"/>
      <c r="C52" s="2"/>
      <c r="D52" s="43"/>
      <c r="E52" s="28"/>
      <c r="F52" s="13"/>
      <c r="G52" s="17"/>
      <c r="H52" s="17"/>
      <c r="I52" s="12"/>
    </row>
    <row r="53" spans="1:9" ht="15">
      <c r="A53" s="16" t="s">
        <v>41</v>
      </c>
      <c r="B53" s="2"/>
      <c r="C53" s="2"/>
      <c r="D53" s="43"/>
      <c r="E53" s="28"/>
      <c r="F53" s="13"/>
      <c r="G53" s="17"/>
      <c r="H53" s="17"/>
      <c r="I53" s="12"/>
    </row>
    <row r="54" spans="1:8" ht="15">
      <c r="A54" s="5" t="s">
        <v>16</v>
      </c>
      <c r="B54" s="4" t="s">
        <v>21</v>
      </c>
      <c r="C54" s="3">
        <v>601</v>
      </c>
      <c r="D54" s="44">
        <v>34.22</v>
      </c>
      <c r="E54" s="28">
        <v>35.22</v>
      </c>
      <c r="F54" s="7">
        <f aca="true" t="shared" si="5" ref="F54:F62">C54*D54</f>
        <v>20566.219999999998</v>
      </c>
      <c r="G54" s="17">
        <f aca="true" t="shared" si="6" ref="G54:G62">C54*E54</f>
        <v>21167.219999999998</v>
      </c>
      <c r="H54" s="17">
        <f aca="true" t="shared" si="7" ref="H54:H62">G54-F54</f>
        <v>601</v>
      </c>
    </row>
    <row r="55" spans="1:8" ht="15">
      <c r="A55" s="5" t="s">
        <v>6</v>
      </c>
      <c r="B55" s="4" t="s">
        <v>8</v>
      </c>
      <c r="C55" s="3">
        <v>380</v>
      </c>
      <c r="D55" s="44">
        <v>80.22</v>
      </c>
      <c r="E55" s="28">
        <v>93.34</v>
      </c>
      <c r="F55" s="7">
        <f t="shared" si="5"/>
        <v>30483.6</v>
      </c>
      <c r="G55" s="17">
        <f t="shared" si="6"/>
        <v>35469.200000000004</v>
      </c>
      <c r="H55" s="17">
        <f t="shared" si="7"/>
        <v>4985.600000000006</v>
      </c>
    </row>
    <row r="56" spans="1:8" ht="15">
      <c r="A56" s="5" t="s">
        <v>17</v>
      </c>
      <c r="B56" s="4" t="s">
        <v>18</v>
      </c>
      <c r="C56" s="3">
        <v>427</v>
      </c>
      <c r="D56" s="44">
        <v>62.5</v>
      </c>
      <c r="E56" s="28">
        <v>67.57</v>
      </c>
      <c r="F56" s="7">
        <f t="shared" si="5"/>
        <v>26687.5</v>
      </c>
      <c r="G56" s="17">
        <f t="shared" si="6"/>
        <v>28852.389999999996</v>
      </c>
      <c r="H56" s="17">
        <f t="shared" si="7"/>
        <v>2164.889999999996</v>
      </c>
    </row>
    <row r="57" spans="1:8" ht="15">
      <c r="A57" s="5" t="s">
        <v>20</v>
      </c>
      <c r="B57" s="4" t="s">
        <v>19</v>
      </c>
      <c r="C57" s="3">
        <v>337</v>
      </c>
      <c r="D57" s="44">
        <v>70.14</v>
      </c>
      <c r="E57" s="28">
        <v>51.44</v>
      </c>
      <c r="F57" s="7">
        <f t="shared" si="5"/>
        <v>23637.18</v>
      </c>
      <c r="G57" s="17">
        <f t="shared" si="6"/>
        <v>17335.28</v>
      </c>
      <c r="H57" s="17">
        <f t="shared" si="7"/>
        <v>-6301.9000000000015</v>
      </c>
    </row>
    <row r="58" spans="1:8" ht="15">
      <c r="A58" s="5" t="s">
        <v>27</v>
      </c>
      <c r="B58" s="4" t="s">
        <v>22</v>
      </c>
      <c r="C58" s="3">
        <v>331</v>
      </c>
      <c r="D58" s="44">
        <v>101.94</v>
      </c>
      <c r="E58" s="28">
        <v>134.48</v>
      </c>
      <c r="F58" s="7">
        <f t="shared" si="5"/>
        <v>33742.14</v>
      </c>
      <c r="G58" s="17">
        <f t="shared" si="6"/>
        <v>44512.88</v>
      </c>
      <c r="H58" s="17">
        <f t="shared" si="7"/>
        <v>10770.739999999998</v>
      </c>
    </row>
    <row r="59" spans="1:8" ht="15">
      <c r="A59" s="5" t="s">
        <v>28</v>
      </c>
      <c r="B59" s="4" t="s">
        <v>23</v>
      </c>
      <c r="C59" s="3">
        <v>514</v>
      </c>
      <c r="D59" s="44">
        <v>52.57</v>
      </c>
      <c r="E59" s="28">
        <v>89.38</v>
      </c>
      <c r="F59" s="7">
        <f t="shared" si="5"/>
        <v>27020.98</v>
      </c>
      <c r="G59" s="17">
        <f t="shared" si="6"/>
        <v>45941.32</v>
      </c>
      <c r="H59" s="17">
        <f t="shared" si="7"/>
        <v>18920.34</v>
      </c>
    </row>
    <row r="60" spans="1:8" ht="15">
      <c r="A60" s="5" t="s">
        <v>29</v>
      </c>
      <c r="B60" s="4" t="s">
        <v>24</v>
      </c>
      <c r="C60" s="3">
        <v>404</v>
      </c>
      <c r="D60" s="44">
        <v>153.25</v>
      </c>
      <c r="E60" s="28">
        <v>149.24</v>
      </c>
      <c r="F60" s="7">
        <f t="shared" si="5"/>
        <v>61913</v>
      </c>
      <c r="G60" s="17">
        <f t="shared" si="6"/>
        <v>60292.96000000001</v>
      </c>
      <c r="H60" s="17">
        <f t="shared" si="7"/>
        <v>-1620.0399999999936</v>
      </c>
    </row>
    <row r="61" spans="1:8" ht="15">
      <c r="A61" s="5" t="s">
        <v>30</v>
      </c>
      <c r="B61" s="4" t="s">
        <v>25</v>
      </c>
      <c r="C61" s="3">
        <v>565</v>
      </c>
      <c r="D61" s="44">
        <v>53.54</v>
      </c>
      <c r="E61" s="28">
        <v>54.16</v>
      </c>
      <c r="F61" s="7">
        <f t="shared" si="5"/>
        <v>30250.1</v>
      </c>
      <c r="G61" s="17">
        <f t="shared" si="6"/>
        <v>30600.399999999998</v>
      </c>
      <c r="H61" s="17">
        <f t="shared" si="7"/>
        <v>350.2999999999993</v>
      </c>
    </row>
    <row r="62" spans="1:8" ht="15">
      <c r="A62" s="5" t="s">
        <v>31</v>
      </c>
      <c r="B62" s="4" t="s">
        <v>26</v>
      </c>
      <c r="C62" s="3">
        <v>428</v>
      </c>
      <c r="D62" s="44">
        <v>60.53</v>
      </c>
      <c r="E62" s="28">
        <v>107.68</v>
      </c>
      <c r="F62" s="7">
        <f t="shared" si="5"/>
        <v>25906.84</v>
      </c>
      <c r="G62" s="17">
        <f t="shared" si="6"/>
        <v>46087.04</v>
      </c>
      <c r="H62" s="17">
        <f t="shared" si="7"/>
        <v>20180.2</v>
      </c>
    </row>
    <row r="63" spans="1:8" ht="15">
      <c r="A63" s="34" t="s">
        <v>55</v>
      </c>
      <c r="B63" s="4"/>
      <c r="C63" s="3"/>
      <c r="D63" s="4"/>
      <c r="E63" s="28"/>
      <c r="F63" s="51">
        <f>SUM(F54:F62)</f>
        <v>280207.56000000006</v>
      </c>
      <c r="G63" s="51">
        <f>SUM(G54:G62)</f>
        <v>330258.69</v>
      </c>
      <c r="H63" s="51">
        <f>SUM(H54:H62)</f>
        <v>50051.130000000005</v>
      </c>
    </row>
    <row r="64" spans="1:8" ht="15">
      <c r="A64" s="6" t="s">
        <v>15</v>
      </c>
      <c r="B64" s="4"/>
      <c r="C64" s="3"/>
      <c r="D64" s="5"/>
      <c r="E64" s="32"/>
      <c r="F64" s="4">
        <v>180.44</v>
      </c>
      <c r="G64" s="7">
        <f>F64</f>
        <v>180.44</v>
      </c>
      <c r="H64" s="17">
        <f>G64-F64</f>
        <v>0</v>
      </c>
    </row>
    <row r="65" spans="1:8" ht="15">
      <c r="A65" s="34" t="s">
        <v>56</v>
      </c>
      <c r="B65" s="4"/>
      <c r="C65" s="19"/>
      <c r="D65" s="5"/>
      <c r="E65" s="33"/>
      <c r="F65" s="51">
        <f>SUM(F63:F64)</f>
        <v>280388.00000000006</v>
      </c>
      <c r="G65" s="51">
        <f>SUM(G63:G64)</f>
        <v>330439.13</v>
      </c>
      <c r="H65" s="51">
        <f>SUM(H63:H64)</f>
        <v>50051.130000000005</v>
      </c>
    </row>
    <row r="66" spans="3:6" ht="15">
      <c r="C66" s="3"/>
      <c r="E66" s="32"/>
      <c r="F66" s="5"/>
    </row>
    <row r="67" spans="1:6" ht="15">
      <c r="A67" s="26" t="s">
        <v>48</v>
      </c>
      <c r="C67" s="3"/>
      <c r="E67" s="32"/>
      <c r="F67" s="5"/>
    </row>
    <row r="68" spans="1:6" ht="15">
      <c r="A68" s="16" t="s">
        <v>40</v>
      </c>
      <c r="C68" s="3"/>
      <c r="E68" s="32"/>
      <c r="F68" s="5"/>
    </row>
    <row r="69" spans="1:8" ht="15">
      <c r="A69" s="6" t="s">
        <v>36</v>
      </c>
      <c r="B69" s="4" t="s">
        <v>11</v>
      </c>
      <c r="C69" s="8">
        <v>68</v>
      </c>
      <c r="D69" s="43">
        <v>54.3722</v>
      </c>
      <c r="E69" s="44">
        <v>80.27</v>
      </c>
      <c r="F69" s="7">
        <f>C69*D69</f>
        <v>3697.3096</v>
      </c>
      <c r="G69" s="17">
        <f>C69*E69</f>
        <v>5458.36</v>
      </c>
      <c r="H69" s="17">
        <f>G69-F69</f>
        <v>1761.0503999999996</v>
      </c>
    </row>
    <row r="70" spans="1:8" s="29" customFormat="1" ht="15">
      <c r="A70" s="14" t="s">
        <v>60</v>
      </c>
      <c r="B70" s="27" t="s">
        <v>61</v>
      </c>
      <c r="C70" s="3">
        <v>459</v>
      </c>
      <c r="D70" s="45">
        <v>52.0369</v>
      </c>
      <c r="E70" s="45">
        <v>49.96</v>
      </c>
      <c r="F70" s="7">
        <f>C70*D70</f>
        <v>23884.937100000003</v>
      </c>
      <c r="G70" s="17">
        <f>C70*E70</f>
        <v>22931.64</v>
      </c>
      <c r="H70" s="17">
        <f>G70-F70</f>
        <v>-953.2971000000034</v>
      </c>
    </row>
    <row r="71" spans="1:8" s="25" customFormat="1" ht="15">
      <c r="A71" s="34" t="s">
        <v>53</v>
      </c>
      <c r="B71" s="35"/>
      <c r="C71" s="35"/>
      <c r="D71" s="47"/>
      <c r="E71" s="47"/>
      <c r="F71" s="51">
        <f>SUM(F69:F70)</f>
        <v>27582.246700000003</v>
      </c>
      <c r="G71" s="51">
        <f>SUM(G69:G70)</f>
        <v>28390</v>
      </c>
      <c r="H71" s="51">
        <f>SUM(H69:H70)</f>
        <v>807.7532999999962</v>
      </c>
    </row>
    <row r="72" spans="1:8" ht="15">
      <c r="A72" s="5" t="s">
        <v>15</v>
      </c>
      <c r="C72" s="3"/>
      <c r="D72" s="44"/>
      <c r="E72" s="44"/>
      <c r="F72" s="4">
        <v>203.56</v>
      </c>
      <c r="G72" s="7">
        <f>F72</f>
        <v>203.56</v>
      </c>
      <c r="H72" s="17">
        <f>G72-F72</f>
        <v>0</v>
      </c>
    </row>
    <row r="73" spans="1:8" s="25" customFormat="1" ht="15">
      <c r="A73" s="34" t="s">
        <v>54</v>
      </c>
      <c r="B73" s="35"/>
      <c r="C73" s="35"/>
      <c r="D73" s="47"/>
      <c r="E73" s="47"/>
      <c r="F73" s="51">
        <f>F71+F72</f>
        <v>27785.806700000005</v>
      </c>
      <c r="G73" s="51">
        <f>G71+G72</f>
        <v>28593.56</v>
      </c>
      <c r="H73" s="51">
        <f>H71+H72</f>
        <v>807.7532999999962</v>
      </c>
    </row>
    <row r="74" spans="1:6" ht="15">
      <c r="A74" s="16"/>
      <c r="C74" s="3"/>
      <c r="D74" s="48"/>
      <c r="E74" s="48"/>
      <c r="F74" s="5"/>
    </row>
    <row r="75" spans="1:6" ht="15">
      <c r="A75" s="16" t="s">
        <v>41</v>
      </c>
      <c r="C75" s="3"/>
      <c r="D75" s="48"/>
      <c r="E75" s="48"/>
      <c r="F75" s="5"/>
    </row>
    <row r="76" spans="1:8" s="29" customFormat="1" ht="15">
      <c r="A76" s="14" t="s">
        <v>51</v>
      </c>
      <c r="B76" s="27" t="s">
        <v>52</v>
      </c>
      <c r="C76" s="3">
        <v>320</v>
      </c>
      <c r="D76" s="46">
        <v>79.8242</v>
      </c>
      <c r="E76" s="46">
        <v>87.25</v>
      </c>
      <c r="F76" s="10">
        <f>C76*D76</f>
        <v>25543.744000000002</v>
      </c>
      <c r="G76" s="15">
        <f>C76*E76</f>
        <v>27920</v>
      </c>
      <c r="H76" s="15">
        <f aca="true" t="shared" si="8" ref="H76:H84">G76-F76</f>
        <v>2376.2559999999976</v>
      </c>
    </row>
    <row r="77" spans="1:8" ht="15">
      <c r="A77" t="s">
        <v>49</v>
      </c>
      <c r="B77" s="27" t="s">
        <v>50</v>
      </c>
      <c r="C77" s="27">
        <v>419</v>
      </c>
      <c r="D77" s="46">
        <v>34.1628</v>
      </c>
      <c r="E77" s="46">
        <v>41.58</v>
      </c>
      <c r="F77" s="10">
        <f>C77*D77</f>
        <v>14314.213199999998</v>
      </c>
      <c r="G77" s="15">
        <f>C77*E77</f>
        <v>17422.02</v>
      </c>
      <c r="H77" s="15">
        <f t="shared" si="8"/>
        <v>3107.806800000002</v>
      </c>
    </row>
    <row r="78" spans="1:8" s="29" customFormat="1" ht="15">
      <c r="A78" s="36" t="s">
        <v>122</v>
      </c>
      <c r="B78" s="27" t="s">
        <v>62</v>
      </c>
      <c r="C78" s="3">
        <v>500</v>
      </c>
      <c r="D78" s="46">
        <v>151.6799</v>
      </c>
      <c r="E78" s="46">
        <v>290.27</v>
      </c>
      <c r="F78" s="10">
        <f>C78*D78</f>
        <v>75839.95</v>
      </c>
      <c r="G78" s="15">
        <f>C78*E78</f>
        <v>145135</v>
      </c>
      <c r="H78" s="15">
        <f t="shared" si="8"/>
        <v>69295.05</v>
      </c>
    </row>
    <row r="79" spans="1:8" s="29" customFormat="1" ht="15">
      <c r="A79" s="36" t="s">
        <v>123</v>
      </c>
      <c r="B79" s="27"/>
      <c r="C79" s="3">
        <v>-5</v>
      </c>
      <c r="D79" s="46">
        <v>10.2</v>
      </c>
      <c r="E79" s="46">
        <v>11.2</v>
      </c>
      <c r="F79" s="7">
        <f>(500*D79)*-1</f>
        <v>-5100</v>
      </c>
      <c r="G79" s="7">
        <f>(500*E79)*-1</f>
        <v>-5600</v>
      </c>
      <c r="H79" s="17">
        <f t="shared" si="8"/>
        <v>-500</v>
      </c>
    </row>
    <row r="80" spans="1:8" s="29" customFormat="1" ht="15">
      <c r="A80" s="36" t="s">
        <v>63</v>
      </c>
      <c r="B80" s="27" t="s">
        <v>64</v>
      </c>
      <c r="C80" s="3">
        <v>244</v>
      </c>
      <c r="D80" s="46">
        <v>70.8826</v>
      </c>
      <c r="E80" s="46">
        <v>162.01</v>
      </c>
      <c r="F80" s="10">
        <f>C80*D80</f>
        <v>17295.3544</v>
      </c>
      <c r="G80" s="15">
        <f>C80*E80</f>
        <v>39530.439999999995</v>
      </c>
      <c r="H80" s="15">
        <f>G80-F80</f>
        <v>22235.085599999995</v>
      </c>
    </row>
    <row r="81" spans="1:8" s="29" customFormat="1" ht="15">
      <c r="A81" s="36" t="s">
        <v>124</v>
      </c>
      <c r="B81" s="27"/>
      <c r="C81" s="3">
        <v>-2</v>
      </c>
      <c r="D81" s="46">
        <v>7.9</v>
      </c>
      <c r="E81" s="46">
        <v>14.6</v>
      </c>
      <c r="F81" s="7">
        <f>(200*D81)*-1</f>
        <v>-1580</v>
      </c>
      <c r="G81" s="7">
        <f>(200*E81)*-1</f>
        <v>-2920</v>
      </c>
      <c r="H81" s="17">
        <f>G81-F81</f>
        <v>-1340</v>
      </c>
    </row>
    <row r="82" spans="1:8" s="29" customFormat="1" ht="15">
      <c r="A82" t="s">
        <v>119</v>
      </c>
      <c r="B82" s="27" t="s">
        <v>120</v>
      </c>
      <c r="C82" s="3">
        <v>58</v>
      </c>
      <c r="D82" s="46">
        <v>199.625</v>
      </c>
      <c r="E82" s="46">
        <v>190.47</v>
      </c>
      <c r="F82" s="10">
        <f>C82*D82</f>
        <v>11578.25</v>
      </c>
      <c r="G82" s="15">
        <f>C82*E82</f>
        <v>11047.26</v>
      </c>
      <c r="H82" s="17">
        <f>G82-F82</f>
        <v>-530.9899999999998</v>
      </c>
    </row>
    <row r="83" spans="1:8" s="25" customFormat="1" ht="15">
      <c r="A83" s="34" t="s">
        <v>55</v>
      </c>
      <c r="B83" s="35"/>
      <c r="C83" s="30"/>
      <c r="D83" s="47"/>
      <c r="E83" s="24"/>
      <c r="F83" s="51">
        <f>SUM(F76:F82)</f>
        <v>137891.5116</v>
      </c>
      <c r="G83" s="51">
        <f>SUM(G76:G82)</f>
        <v>232534.72000000003</v>
      </c>
      <c r="H83" s="60">
        <f>SUM(H76:H82)</f>
        <v>94643.20839999999</v>
      </c>
    </row>
    <row r="84" spans="1:8" ht="15">
      <c r="A84" s="6" t="s">
        <v>15</v>
      </c>
      <c r="C84" s="27"/>
      <c r="D84" s="44"/>
      <c r="E84" s="28"/>
      <c r="F84" s="7">
        <v>7131.54</v>
      </c>
      <c r="G84" s="7">
        <f>F84</f>
        <v>7131.54</v>
      </c>
      <c r="H84" s="17">
        <f t="shared" si="8"/>
        <v>0</v>
      </c>
    </row>
    <row r="85" spans="1:8" s="25" customFormat="1" ht="15">
      <c r="A85" s="34" t="s">
        <v>56</v>
      </c>
      <c r="B85" s="35"/>
      <c r="C85" s="30"/>
      <c r="D85" s="47"/>
      <c r="E85" s="30"/>
      <c r="F85" s="51">
        <f>SUM(F83:F84)</f>
        <v>145023.0516</v>
      </c>
      <c r="G85" s="51">
        <f>SUM(G83:G84)</f>
        <v>239666.26000000004</v>
      </c>
      <c r="H85" s="51">
        <f>SUM(H83:H84)</f>
        <v>94643.20839999999</v>
      </c>
    </row>
    <row r="86" spans="1:8" s="25" customFormat="1" ht="15">
      <c r="A86" s="34"/>
      <c r="B86" s="39"/>
      <c r="C86" s="39"/>
      <c r="D86" s="47"/>
      <c r="E86" s="39"/>
      <c r="F86" s="51"/>
      <c r="G86" s="51"/>
      <c r="H86" s="51"/>
    </row>
    <row r="87" spans="1:8" s="25" customFormat="1" ht="15">
      <c r="A87" s="26" t="s">
        <v>65</v>
      </c>
      <c r="B87" s="39"/>
      <c r="C87" s="39"/>
      <c r="D87" s="47"/>
      <c r="E87" s="39"/>
      <c r="F87" s="51"/>
      <c r="G87" s="51"/>
      <c r="H87" s="51"/>
    </row>
    <row r="88" spans="1:9" s="25" customFormat="1" ht="15">
      <c r="A88" s="16" t="s">
        <v>40</v>
      </c>
      <c r="D88" s="56"/>
      <c r="F88" s="23"/>
      <c r="G88" s="23"/>
      <c r="H88" s="23"/>
      <c r="I88" s="29"/>
    </row>
    <row r="89" spans="1:9" s="25" customFormat="1" ht="15">
      <c r="A89" s="5" t="s">
        <v>15</v>
      </c>
      <c r="B89" s="27"/>
      <c r="C89" s="3"/>
      <c r="D89" s="44"/>
      <c r="E89" s="28"/>
      <c r="F89" s="4">
        <v>4186.21</v>
      </c>
      <c r="G89" s="7">
        <f>F89</f>
        <v>4186.21</v>
      </c>
      <c r="H89" s="17">
        <f>G89-F89</f>
        <v>0</v>
      </c>
      <c r="I89" s="29"/>
    </row>
    <row r="90" spans="1:9" s="25" customFormat="1" ht="15">
      <c r="A90" s="34" t="s">
        <v>54</v>
      </c>
      <c r="B90" s="39"/>
      <c r="C90" s="39"/>
      <c r="D90" s="47"/>
      <c r="E90" s="24"/>
      <c r="F90" s="51">
        <f>F87+F89</f>
        <v>4186.21</v>
      </c>
      <c r="G90" s="51">
        <f>G87+G89</f>
        <v>4186.21</v>
      </c>
      <c r="H90" s="51">
        <f>H87+H89</f>
        <v>0</v>
      </c>
      <c r="I90" s="29"/>
    </row>
    <row r="91" spans="1:9" s="25" customFormat="1" ht="15">
      <c r="A91" s="40"/>
      <c r="B91" s="3"/>
      <c r="C91" s="3"/>
      <c r="D91" s="45"/>
      <c r="E91" s="3"/>
      <c r="F91" s="7"/>
      <c r="G91" s="7"/>
      <c r="H91" s="7"/>
      <c r="I91" s="29"/>
    </row>
    <row r="92" spans="1:8" s="25" customFormat="1" ht="15">
      <c r="A92" s="16" t="s">
        <v>41</v>
      </c>
      <c r="C92" s="3"/>
      <c r="D92" s="45"/>
      <c r="E92" s="3"/>
      <c r="F92" s="7"/>
      <c r="G92" s="7"/>
      <c r="H92" s="7"/>
    </row>
    <row r="93" spans="1:8" s="25" customFormat="1" ht="15">
      <c r="A93" s="14" t="s">
        <v>80</v>
      </c>
      <c r="B93" s="3" t="s">
        <v>81</v>
      </c>
      <c r="C93" s="3">
        <v>200</v>
      </c>
      <c r="D93" s="45">
        <v>193.97</v>
      </c>
      <c r="E93" s="10">
        <v>206.13</v>
      </c>
      <c r="F93" s="7">
        <f>C93*D93</f>
        <v>38794</v>
      </c>
      <c r="G93" s="17">
        <f>C93*E93</f>
        <v>41226</v>
      </c>
      <c r="H93" s="17">
        <f>G93-F93</f>
        <v>2432</v>
      </c>
    </row>
    <row r="94" spans="1:8" s="25" customFormat="1" ht="15">
      <c r="A94" s="40" t="s">
        <v>68</v>
      </c>
      <c r="B94" s="3" t="s">
        <v>69</v>
      </c>
      <c r="C94" s="3">
        <v>306</v>
      </c>
      <c r="D94" s="45">
        <v>60.08</v>
      </c>
      <c r="E94" s="10">
        <v>77.48</v>
      </c>
      <c r="F94" s="7">
        <f>C94*D94</f>
        <v>18384.48</v>
      </c>
      <c r="G94" s="17">
        <f>C94*E94</f>
        <v>23708.88</v>
      </c>
      <c r="H94" s="17">
        <f>G94-F94</f>
        <v>5324.4000000000015</v>
      </c>
    </row>
    <row r="95" spans="1:8" s="25" customFormat="1" ht="15">
      <c r="A95" s="34" t="s">
        <v>55</v>
      </c>
      <c r="B95" s="39"/>
      <c r="C95" s="39"/>
      <c r="D95" s="47"/>
      <c r="E95" s="24"/>
      <c r="F95" s="51">
        <f>SUM(F93:F94)</f>
        <v>57178.479999999996</v>
      </c>
      <c r="G95" s="51">
        <f>SUM(G93:G94)</f>
        <v>64934.880000000005</v>
      </c>
      <c r="H95" s="18">
        <f>G95-F95</f>
        <v>7756.400000000009</v>
      </c>
    </row>
    <row r="96" spans="1:8" s="25" customFormat="1" ht="15">
      <c r="A96" s="6" t="s">
        <v>15</v>
      </c>
      <c r="B96" s="27"/>
      <c r="C96" s="27"/>
      <c r="D96" s="31"/>
      <c r="E96" s="28"/>
      <c r="F96" s="7">
        <v>382.39</v>
      </c>
      <c r="G96" s="7">
        <f>F96</f>
        <v>382.39</v>
      </c>
      <c r="H96" s="17">
        <f>G96-F96</f>
        <v>0</v>
      </c>
    </row>
    <row r="97" spans="1:8" s="25" customFormat="1" ht="15">
      <c r="A97" s="34" t="s">
        <v>56</v>
      </c>
      <c r="B97" s="39"/>
      <c r="C97" s="39"/>
      <c r="D97" s="39"/>
      <c r="E97" s="39"/>
      <c r="F97" s="51">
        <f>SUM(F95:F96)</f>
        <v>57560.869999999995</v>
      </c>
      <c r="G97" s="51">
        <f>SUM(G95:G96)</f>
        <v>65317.270000000004</v>
      </c>
      <c r="H97" s="51">
        <f>SUM(H95:H96)</f>
        <v>7756.400000000009</v>
      </c>
    </row>
    <row r="98" spans="1:8" s="25" customFormat="1" ht="15">
      <c r="A98" s="34"/>
      <c r="B98" s="38"/>
      <c r="C98" s="38"/>
      <c r="D98" s="38"/>
      <c r="E98" s="38"/>
      <c r="F98" s="51"/>
      <c r="G98" s="51"/>
      <c r="H98" s="51"/>
    </row>
    <row r="99" spans="1:8" s="25" customFormat="1" ht="15">
      <c r="A99" s="23" t="s">
        <v>57</v>
      </c>
      <c r="B99" s="38"/>
      <c r="C99" s="38"/>
      <c r="F99" s="51">
        <f>F14+F34+F44+F73+F90</f>
        <v>309114.5078</v>
      </c>
      <c r="G99" s="57">
        <f>G14+G34+G44+G73+G90</f>
        <v>379668.26000000007</v>
      </c>
      <c r="H99" s="18">
        <f>G99-F99</f>
        <v>70553.75220000005</v>
      </c>
    </row>
    <row r="100" spans="1:8" s="25" customFormat="1" ht="15">
      <c r="A100" s="23" t="s">
        <v>58</v>
      </c>
      <c r="B100" s="38"/>
      <c r="C100" s="38"/>
      <c r="F100" s="51">
        <f>F26+F50+F65+F85+F97</f>
        <v>606946.8361000001</v>
      </c>
      <c r="G100" s="57">
        <f>G26+G50+G65+G85+G97</f>
        <v>753144.9600000001</v>
      </c>
      <c r="H100" s="54">
        <f>H26+H50+H65+H85+H97</f>
        <v>146198.1239</v>
      </c>
    </row>
    <row r="101" spans="1:8" s="25" customFormat="1" ht="15">
      <c r="A101" s="23"/>
      <c r="B101" s="38"/>
      <c r="C101" s="38"/>
      <c r="F101" s="51"/>
      <c r="G101" s="51"/>
      <c r="H101" s="18"/>
    </row>
    <row r="102" spans="1:8" s="25" customFormat="1" ht="15">
      <c r="A102" s="64" t="s">
        <v>66</v>
      </c>
      <c r="B102" s="64"/>
      <c r="C102" s="64"/>
      <c r="D102" s="64"/>
      <c r="E102" s="64"/>
      <c r="F102" s="64"/>
      <c r="G102" s="64"/>
      <c r="H102" s="64"/>
    </row>
    <row r="103" spans="1:8" s="25" customFormat="1" ht="15">
      <c r="A103" s="34"/>
      <c r="B103" s="38"/>
      <c r="C103" s="38"/>
      <c r="D103" s="38"/>
      <c r="E103" s="38"/>
      <c r="F103" s="51"/>
      <c r="G103" s="51"/>
      <c r="H103" s="51"/>
    </row>
    <row r="104" spans="1:6" ht="15">
      <c r="A104" s="26" t="s">
        <v>67</v>
      </c>
      <c r="C104" s="3"/>
      <c r="F104" s="5"/>
    </row>
    <row r="105" spans="1:8" ht="15">
      <c r="A105" s="16" t="s">
        <v>40</v>
      </c>
      <c r="B105" s="2"/>
      <c r="C105" s="2"/>
      <c r="D105" s="2"/>
      <c r="E105" s="27"/>
      <c r="F105" s="13"/>
      <c r="G105" s="17"/>
      <c r="H105" s="17"/>
    </row>
    <row r="106" spans="1:8" ht="15">
      <c r="A106" s="14" t="s">
        <v>109</v>
      </c>
      <c r="B106" s="12" t="s">
        <v>110</v>
      </c>
      <c r="C106" s="3">
        <v>627</v>
      </c>
      <c r="D106" s="43">
        <v>96.5086</v>
      </c>
      <c r="E106" s="28">
        <v>91.21</v>
      </c>
      <c r="F106" s="7">
        <f>C106*D106</f>
        <v>60510.8922</v>
      </c>
      <c r="G106" s="17">
        <f>C106*E106</f>
        <v>57188.67</v>
      </c>
      <c r="H106" s="17">
        <f>G106-F106</f>
        <v>-3322.222200000004</v>
      </c>
    </row>
    <row r="107" spans="1:9" ht="15" customHeight="1">
      <c r="A107" s="6" t="s">
        <v>36</v>
      </c>
      <c r="B107" s="4" t="s">
        <v>11</v>
      </c>
      <c r="C107" s="8">
        <v>300</v>
      </c>
      <c r="D107" s="43">
        <v>67.13</v>
      </c>
      <c r="E107" s="28">
        <v>80.27</v>
      </c>
      <c r="F107" s="7">
        <f>C107*D107</f>
        <v>20139</v>
      </c>
      <c r="G107" s="17">
        <f>C107*E107</f>
        <v>24081</v>
      </c>
      <c r="H107" s="17">
        <f>G107-F107</f>
        <v>3942</v>
      </c>
      <c r="I107" s="12"/>
    </row>
    <row r="108" spans="1:8" ht="15">
      <c r="A108" s="5" t="s">
        <v>107</v>
      </c>
      <c r="B108" s="4" t="s">
        <v>108</v>
      </c>
      <c r="C108" s="2">
        <v>583</v>
      </c>
      <c r="D108" s="46">
        <v>110.4223</v>
      </c>
      <c r="E108" s="28">
        <v>102.16</v>
      </c>
      <c r="F108" s="7">
        <f>C108*D108</f>
        <v>64376.2009</v>
      </c>
      <c r="G108" s="17">
        <f>C108*E108</f>
        <v>59559.28</v>
      </c>
      <c r="H108" s="17">
        <f>G108-F108</f>
        <v>-4816.920900000005</v>
      </c>
    </row>
    <row r="109" spans="1:8" ht="15">
      <c r="A109" s="5" t="s">
        <v>34</v>
      </c>
      <c r="B109" s="4" t="s">
        <v>35</v>
      </c>
      <c r="C109" s="2">
        <v>407</v>
      </c>
      <c r="D109" s="46">
        <v>98.4782</v>
      </c>
      <c r="E109" s="28">
        <v>113.79</v>
      </c>
      <c r="F109" s="7">
        <f>C109*D109</f>
        <v>40080.6274</v>
      </c>
      <c r="G109" s="17">
        <f>C109*E109</f>
        <v>46312.530000000006</v>
      </c>
      <c r="H109" s="17">
        <f>G109-F109</f>
        <v>6231.9026000000085</v>
      </c>
    </row>
    <row r="110" spans="1:8" ht="15">
      <c r="A110" s="36" t="s">
        <v>60</v>
      </c>
      <c r="B110" s="12" t="s">
        <v>61</v>
      </c>
      <c r="C110" s="2">
        <v>221</v>
      </c>
      <c r="D110" s="43">
        <v>49.1796</v>
      </c>
      <c r="E110" s="10">
        <v>49.96</v>
      </c>
      <c r="F110" s="7">
        <f>C110*D110</f>
        <v>10868.6916</v>
      </c>
      <c r="G110" s="17">
        <f>C110*E110</f>
        <v>11041.16</v>
      </c>
      <c r="H110" s="17">
        <f>G110-F110</f>
        <v>172.46839999999975</v>
      </c>
    </row>
    <row r="111" spans="1:8" ht="15">
      <c r="A111" s="34" t="s">
        <v>53</v>
      </c>
      <c r="B111" s="38"/>
      <c r="C111" s="38"/>
      <c r="D111" s="47"/>
      <c r="E111" s="24"/>
      <c r="F111" s="51">
        <f>SUM(F106:F110)</f>
        <v>195975.4121</v>
      </c>
      <c r="G111" s="51">
        <f>SUM(G106:G110)</f>
        <v>198182.64</v>
      </c>
      <c r="H111" s="51">
        <f>SUM(H106:H110)</f>
        <v>2207.2279</v>
      </c>
    </row>
    <row r="112" spans="1:8" ht="15">
      <c r="A112" s="5" t="s">
        <v>15</v>
      </c>
      <c r="C112" s="3"/>
      <c r="D112" s="44"/>
      <c r="E112" s="28"/>
      <c r="F112" s="4">
        <v>0</v>
      </c>
      <c r="G112" s="4">
        <v>0</v>
      </c>
      <c r="H112" s="4">
        <v>0</v>
      </c>
    </row>
    <row r="113" spans="1:8" ht="15">
      <c r="A113" s="34" t="s">
        <v>54</v>
      </c>
      <c r="B113" s="38"/>
      <c r="C113" s="38"/>
      <c r="D113" s="47"/>
      <c r="E113" s="24"/>
      <c r="F113" s="51">
        <f>SUM(F111:F112)</f>
        <v>195975.4121</v>
      </c>
      <c r="G113" s="51">
        <f>SUM(G111:G112)</f>
        <v>198182.64</v>
      </c>
      <c r="H113" s="51">
        <f>SUM(H111:H112)</f>
        <v>2207.2279</v>
      </c>
    </row>
    <row r="114" spans="1:8" ht="15">
      <c r="A114" s="34"/>
      <c r="B114" s="50"/>
      <c r="C114" s="50"/>
      <c r="D114" s="47"/>
      <c r="E114" s="24"/>
      <c r="F114" s="51"/>
      <c r="G114" s="51"/>
      <c r="H114" s="51"/>
    </row>
    <row r="115" spans="1:6" ht="15">
      <c r="A115" s="16" t="s">
        <v>41</v>
      </c>
      <c r="C115" s="3"/>
      <c r="D115" s="48"/>
      <c r="E115" s="32"/>
      <c r="F115" s="5"/>
    </row>
    <row r="116" spans="1:8" ht="15">
      <c r="A116" s="14" t="s">
        <v>111</v>
      </c>
      <c r="B116" s="27" t="s">
        <v>112</v>
      </c>
      <c r="C116" s="3">
        <v>302</v>
      </c>
      <c r="D116" s="44">
        <v>146.5545</v>
      </c>
      <c r="E116" s="58">
        <v>273.36</v>
      </c>
      <c r="F116" s="7">
        <f aca="true" t="shared" si="9" ref="F116:F127">C116*D116</f>
        <v>44259.458999999995</v>
      </c>
      <c r="G116" s="17">
        <f aca="true" t="shared" si="10" ref="G116:G127">C116*E116</f>
        <v>82554.72</v>
      </c>
      <c r="H116" s="17">
        <f aca="true" t="shared" si="11" ref="H116:H127">G116-F116</f>
        <v>38295.261000000006</v>
      </c>
    </row>
    <row r="117" spans="1:8" ht="15">
      <c r="A117" s="36" t="s">
        <v>118</v>
      </c>
      <c r="B117" s="27" t="s">
        <v>117</v>
      </c>
      <c r="C117" s="3">
        <v>400</v>
      </c>
      <c r="D117" s="44">
        <v>249.2502</v>
      </c>
      <c r="E117" s="58">
        <v>237.81</v>
      </c>
      <c r="F117" s="7">
        <f>C117*D117</f>
        <v>99700.08</v>
      </c>
      <c r="G117" s="17">
        <f>C117*E117</f>
        <v>95124</v>
      </c>
      <c r="H117" s="17">
        <f>G117-F117</f>
        <v>-4576.080000000002</v>
      </c>
    </row>
    <row r="118" spans="1:8" ht="15">
      <c r="A118" s="5" t="s">
        <v>6</v>
      </c>
      <c r="B118" s="4" t="s">
        <v>8</v>
      </c>
      <c r="C118" s="2">
        <v>302</v>
      </c>
      <c r="D118" s="44">
        <v>115.4272</v>
      </c>
      <c r="E118" s="28">
        <v>93.34</v>
      </c>
      <c r="F118" s="7">
        <f>C118*D118</f>
        <v>34859.0144</v>
      </c>
      <c r="G118" s="17">
        <f>C118*E118</f>
        <v>28188.68</v>
      </c>
      <c r="H118" s="17">
        <f t="shared" si="11"/>
        <v>-6670.3344</v>
      </c>
    </row>
    <row r="119" spans="1:8" ht="15">
      <c r="A119" s="5" t="s">
        <v>7</v>
      </c>
      <c r="B119" s="4" t="s">
        <v>9</v>
      </c>
      <c r="C119" s="2">
        <v>404</v>
      </c>
      <c r="D119" s="44">
        <v>46.7996</v>
      </c>
      <c r="E119" s="58">
        <v>39.93</v>
      </c>
      <c r="F119" s="7">
        <f t="shared" si="9"/>
        <v>18907.038399999998</v>
      </c>
      <c r="G119" s="17">
        <f t="shared" si="10"/>
        <v>16131.72</v>
      </c>
      <c r="H119" s="17">
        <f t="shared" si="11"/>
        <v>-2775.3183999999983</v>
      </c>
    </row>
    <row r="120" spans="1:8" ht="15">
      <c r="A120" s="5" t="s">
        <v>134</v>
      </c>
      <c r="B120" s="4" t="s">
        <v>19</v>
      </c>
      <c r="C120" s="2">
        <v>400</v>
      </c>
      <c r="D120" s="44">
        <v>55.37</v>
      </c>
      <c r="E120" s="58">
        <v>51.53</v>
      </c>
      <c r="F120" s="7">
        <f>C120*D120</f>
        <v>22148</v>
      </c>
      <c r="G120" s="17">
        <f>C120*E120</f>
        <v>20612</v>
      </c>
      <c r="H120" s="17">
        <f>G120-F120</f>
        <v>-1536</v>
      </c>
    </row>
    <row r="121" spans="1:8" ht="15">
      <c r="A121" s="5" t="s">
        <v>82</v>
      </c>
      <c r="B121" s="4" t="s">
        <v>83</v>
      </c>
      <c r="C121" s="3">
        <v>200</v>
      </c>
      <c r="D121" s="44">
        <v>148.94</v>
      </c>
      <c r="E121" s="28">
        <v>141.1</v>
      </c>
      <c r="F121" s="7">
        <f t="shared" si="9"/>
        <v>29788</v>
      </c>
      <c r="G121" s="17">
        <f t="shared" si="10"/>
        <v>28220</v>
      </c>
      <c r="H121" s="17">
        <f t="shared" si="11"/>
        <v>-1568</v>
      </c>
    </row>
    <row r="122" spans="1:8" ht="15">
      <c r="A122" s="5" t="s">
        <v>113</v>
      </c>
      <c r="B122" s="4" t="s">
        <v>114</v>
      </c>
      <c r="C122" s="2">
        <v>300</v>
      </c>
      <c r="D122" s="44">
        <v>66.5767</v>
      </c>
      <c r="E122" s="58">
        <v>69.08</v>
      </c>
      <c r="F122" s="7">
        <f>C122*D122</f>
        <v>19973.010000000002</v>
      </c>
      <c r="G122" s="17">
        <f>C122*E122</f>
        <v>20724</v>
      </c>
      <c r="H122" s="17">
        <f>G122-F122</f>
        <v>750.989999999998</v>
      </c>
    </row>
    <row r="123" spans="1:8" ht="15">
      <c r="A123" s="14" t="s">
        <v>105</v>
      </c>
      <c r="B123" s="27" t="s">
        <v>106</v>
      </c>
      <c r="C123" s="3">
        <v>150</v>
      </c>
      <c r="D123" s="44">
        <v>200.1497</v>
      </c>
      <c r="E123" s="58">
        <v>200.79</v>
      </c>
      <c r="F123" s="7">
        <f t="shared" si="9"/>
        <v>30022.454999999998</v>
      </c>
      <c r="G123" s="17">
        <f t="shared" si="10"/>
        <v>30118.5</v>
      </c>
      <c r="H123" s="17">
        <f t="shared" si="11"/>
        <v>96.04500000000189</v>
      </c>
    </row>
    <row r="124" spans="1:8" ht="15">
      <c r="A124" s="36" t="s">
        <v>115</v>
      </c>
      <c r="B124" s="27" t="s">
        <v>116</v>
      </c>
      <c r="C124" s="3">
        <v>300</v>
      </c>
      <c r="D124" s="44">
        <v>99.006</v>
      </c>
      <c r="E124" s="58">
        <v>88.15</v>
      </c>
      <c r="F124" s="7">
        <f t="shared" si="9"/>
        <v>29701.8</v>
      </c>
      <c r="G124" s="17">
        <f t="shared" si="10"/>
        <v>26445</v>
      </c>
      <c r="H124" s="17">
        <f t="shared" si="11"/>
        <v>-3256.7999999999993</v>
      </c>
    </row>
    <row r="125" spans="1:8" ht="15">
      <c r="A125" s="14" t="s">
        <v>101</v>
      </c>
      <c r="B125" s="27" t="s">
        <v>102</v>
      </c>
      <c r="C125" s="3">
        <v>250</v>
      </c>
      <c r="D125" s="45">
        <v>143.61</v>
      </c>
      <c r="E125" s="59">
        <v>239.64</v>
      </c>
      <c r="F125" s="7">
        <f t="shared" si="9"/>
        <v>35902.5</v>
      </c>
      <c r="G125" s="17">
        <f t="shared" si="10"/>
        <v>59910</v>
      </c>
      <c r="H125" s="17">
        <f t="shared" si="11"/>
        <v>24007.5</v>
      </c>
    </row>
    <row r="126" spans="1:8" ht="15">
      <c r="A126" s="36" t="s">
        <v>95</v>
      </c>
      <c r="B126" s="27" t="s">
        <v>96</v>
      </c>
      <c r="C126" s="3">
        <v>200</v>
      </c>
      <c r="D126" s="45">
        <v>175.8799</v>
      </c>
      <c r="E126" s="59">
        <v>265.72</v>
      </c>
      <c r="F126" s="7">
        <f t="shared" si="9"/>
        <v>35175.979999999996</v>
      </c>
      <c r="G126" s="17">
        <f t="shared" si="10"/>
        <v>53144.00000000001</v>
      </c>
      <c r="H126" s="17">
        <f t="shared" si="11"/>
        <v>17968.02000000001</v>
      </c>
    </row>
    <row r="127" spans="1:8" ht="15">
      <c r="A127" s="14" t="s">
        <v>93</v>
      </c>
      <c r="B127" s="27" t="s">
        <v>94</v>
      </c>
      <c r="C127" s="3">
        <v>405</v>
      </c>
      <c r="D127" s="45">
        <v>125.4746</v>
      </c>
      <c r="E127" s="59">
        <v>130.67</v>
      </c>
      <c r="F127" s="7">
        <f t="shared" si="9"/>
        <v>50817.212999999996</v>
      </c>
      <c r="G127" s="17">
        <f t="shared" si="10"/>
        <v>52921.35</v>
      </c>
      <c r="H127" s="17">
        <f t="shared" si="11"/>
        <v>2104.1370000000024</v>
      </c>
    </row>
    <row r="128" spans="1:8" ht="15">
      <c r="A128" s="34" t="s">
        <v>55</v>
      </c>
      <c r="B128" s="50"/>
      <c r="C128" s="50"/>
      <c r="D128" s="47"/>
      <c r="E128" s="24"/>
      <c r="F128" s="51">
        <f>SUM(F116:F127)</f>
        <v>451254.5497999999</v>
      </c>
      <c r="G128" s="51">
        <f>SUM(G116:G127)</f>
        <v>514093.97</v>
      </c>
      <c r="H128" s="51">
        <f>SUM(H116:H127)</f>
        <v>62839.42020000002</v>
      </c>
    </row>
    <row r="129" spans="1:8" ht="15">
      <c r="A129" s="6" t="s">
        <v>15</v>
      </c>
      <c r="C129" s="27"/>
      <c r="D129" s="44"/>
      <c r="E129" s="28"/>
      <c r="F129" s="7">
        <v>0</v>
      </c>
      <c r="G129" s="17">
        <v>0</v>
      </c>
      <c r="H129" s="17">
        <f>G129-F129</f>
        <v>0</v>
      </c>
    </row>
    <row r="130" spans="1:8" ht="15">
      <c r="A130" s="34" t="s">
        <v>56</v>
      </c>
      <c r="B130" s="50"/>
      <c r="C130" s="50"/>
      <c r="D130" s="47"/>
      <c r="E130" s="50"/>
      <c r="F130" s="51">
        <f>SUM(F128:F129)</f>
        <v>451254.5497999999</v>
      </c>
      <c r="G130" s="51">
        <f>SUM(G128:G129)</f>
        <v>514093.97</v>
      </c>
      <c r="H130" s="51">
        <f>SUM(H128:H129)</f>
        <v>62839.42020000002</v>
      </c>
    </row>
    <row r="131" spans="1:8" ht="15">
      <c r="A131" s="34"/>
      <c r="B131" s="41"/>
      <c r="C131" s="41"/>
      <c r="D131" s="47"/>
      <c r="E131" s="24"/>
      <c r="F131" s="51"/>
      <c r="G131" s="51"/>
      <c r="H131" s="51"/>
    </row>
    <row r="132" spans="1:8" ht="15">
      <c r="A132" s="26" t="s">
        <v>75</v>
      </c>
      <c r="B132" s="4"/>
      <c r="C132" s="2"/>
      <c r="D132" s="46"/>
      <c r="E132" s="28"/>
      <c r="G132" s="17"/>
      <c r="H132" s="17"/>
    </row>
    <row r="133" spans="1:6" ht="15">
      <c r="A133" s="16" t="s">
        <v>41</v>
      </c>
      <c r="C133" s="3"/>
      <c r="D133" s="48"/>
      <c r="E133" s="32"/>
      <c r="F133" s="5"/>
    </row>
    <row r="134" spans="1:8" ht="15">
      <c r="A134" s="14" t="s">
        <v>80</v>
      </c>
      <c r="B134" s="3" t="s">
        <v>81</v>
      </c>
      <c r="C134" s="3">
        <v>165</v>
      </c>
      <c r="D134" s="45">
        <v>80.659</v>
      </c>
      <c r="E134" s="10">
        <v>206.13</v>
      </c>
      <c r="F134" s="7">
        <f>C134*D134</f>
        <v>13308.735</v>
      </c>
      <c r="G134" s="17">
        <f>C134*E134</f>
        <v>34011.45</v>
      </c>
      <c r="H134" s="17">
        <f>G134-F134</f>
        <v>20702.714999999997</v>
      </c>
    </row>
    <row r="135" spans="1:8" s="29" customFormat="1" ht="15">
      <c r="A135" s="5" t="s">
        <v>31</v>
      </c>
      <c r="B135" s="27" t="s">
        <v>26</v>
      </c>
      <c r="C135" s="3">
        <v>414</v>
      </c>
      <c r="D135" s="45">
        <v>94.67047</v>
      </c>
      <c r="E135" s="10">
        <v>107.83</v>
      </c>
      <c r="F135" s="7">
        <f>C135*D135</f>
        <v>39193.57458</v>
      </c>
      <c r="G135" s="17">
        <f>C135*E135</f>
        <v>44641.62</v>
      </c>
      <c r="H135" s="17">
        <f>G135-F135</f>
        <v>5448.045420000002</v>
      </c>
    </row>
    <row r="136" spans="1:8" s="25" customFormat="1" ht="15">
      <c r="A136" s="34" t="s">
        <v>55</v>
      </c>
      <c r="B136" s="38"/>
      <c r="C136" s="38"/>
      <c r="D136" s="47"/>
      <c r="E136" s="24"/>
      <c r="F136" s="51">
        <f>SUM(F134:F135)</f>
        <v>52502.30958</v>
      </c>
      <c r="G136" s="52">
        <f>SUM(G134:G135)</f>
        <v>78653.07</v>
      </c>
      <c r="H136" s="52">
        <f>SUM(H134:H135)</f>
        <v>26150.76042</v>
      </c>
    </row>
    <row r="137" spans="1:8" ht="15">
      <c r="A137" s="6" t="s">
        <v>15</v>
      </c>
      <c r="C137" s="27"/>
      <c r="D137" s="44"/>
      <c r="E137" s="28"/>
      <c r="F137" s="7">
        <v>0</v>
      </c>
      <c r="G137" s="17">
        <v>0</v>
      </c>
      <c r="H137" s="17">
        <f>G137-F137</f>
        <v>0</v>
      </c>
    </row>
    <row r="138" spans="1:8" s="25" customFormat="1" ht="15">
      <c r="A138" s="34" t="s">
        <v>56</v>
      </c>
      <c r="B138" s="38"/>
      <c r="C138" s="38"/>
      <c r="D138" s="47"/>
      <c r="E138" s="38"/>
      <c r="F138" s="51">
        <f>SUM(F136:F137)</f>
        <v>52502.30958</v>
      </c>
      <c r="G138" s="51">
        <f>SUM(G136:G137)</f>
        <v>78653.07</v>
      </c>
      <c r="H138" s="51">
        <f>SUM(H136:H137)</f>
        <v>26150.76042</v>
      </c>
    </row>
    <row r="139" spans="1:8" s="25" customFormat="1" ht="15">
      <c r="A139" s="34"/>
      <c r="B139" s="39"/>
      <c r="C139" s="39"/>
      <c r="D139" s="47"/>
      <c r="E139" s="39"/>
      <c r="F139" s="51"/>
      <c r="G139" s="51"/>
      <c r="H139" s="51"/>
    </row>
    <row r="140" spans="1:8" s="25" customFormat="1" ht="15">
      <c r="A140" s="26" t="s">
        <v>76</v>
      </c>
      <c r="B140" s="39"/>
      <c r="C140" s="39"/>
      <c r="D140" s="47"/>
      <c r="E140" s="39"/>
      <c r="F140" s="51"/>
      <c r="G140" s="51"/>
      <c r="H140" s="51"/>
    </row>
    <row r="141" spans="1:8" s="25" customFormat="1" ht="15">
      <c r="A141" s="16" t="s">
        <v>40</v>
      </c>
      <c r="B141" s="39"/>
      <c r="C141" s="39"/>
      <c r="D141" s="47"/>
      <c r="E141" s="39"/>
      <c r="F141" s="51"/>
      <c r="G141" s="51"/>
      <c r="H141" s="51"/>
    </row>
    <row r="142" spans="1:8" s="25" customFormat="1" ht="15">
      <c r="A142" s="14" t="s">
        <v>70</v>
      </c>
      <c r="B142" s="12" t="s">
        <v>73</v>
      </c>
      <c r="C142" s="2">
        <v>1107</v>
      </c>
      <c r="D142" s="43">
        <v>29.8283</v>
      </c>
      <c r="E142" s="10">
        <v>40.76</v>
      </c>
      <c r="F142" s="7">
        <f aca="true" t="shared" si="12" ref="F142:F148">C142*D142</f>
        <v>33019.9281</v>
      </c>
      <c r="G142" s="17">
        <f aca="true" t="shared" si="13" ref="G142:G148">C142*E142</f>
        <v>45121.32</v>
      </c>
      <c r="H142" s="17">
        <f aca="true" t="shared" si="14" ref="H142:H148">G142-F142</f>
        <v>12101.391900000002</v>
      </c>
    </row>
    <row r="143" spans="1:8" s="25" customFormat="1" ht="15">
      <c r="A143" s="36" t="s">
        <v>88</v>
      </c>
      <c r="B143" s="12" t="s">
        <v>10</v>
      </c>
      <c r="C143" s="2">
        <v>447</v>
      </c>
      <c r="D143" s="43">
        <v>36.299</v>
      </c>
      <c r="E143" s="10">
        <v>58.95</v>
      </c>
      <c r="F143" s="7">
        <f t="shared" si="12"/>
        <v>16225.653</v>
      </c>
      <c r="G143" s="17">
        <f t="shared" si="13"/>
        <v>26350.65</v>
      </c>
      <c r="H143" s="17">
        <f t="shared" si="14"/>
        <v>10124.997000000001</v>
      </c>
    </row>
    <row r="144" spans="1:8" s="25" customFormat="1" ht="15">
      <c r="A144" s="49" t="s">
        <v>91</v>
      </c>
      <c r="B144" s="12" t="s">
        <v>92</v>
      </c>
      <c r="C144" s="2">
        <v>564</v>
      </c>
      <c r="D144" s="43">
        <v>52.4644</v>
      </c>
      <c r="E144" s="10">
        <v>67.92</v>
      </c>
      <c r="F144" s="7">
        <f t="shared" si="12"/>
        <v>29589.921599999998</v>
      </c>
      <c r="G144" s="17">
        <f t="shared" si="13"/>
        <v>38306.88</v>
      </c>
      <c r="H144" s="17">
        <f>G144-F144</f>
        <v>8716.9584</v>
      </c>
    </row>
    <row r="145" spans="1:8" s="25" customFormat="1" ht="15">
      <c r="A145" s="49" t="s">
        <v>97</v>
      </c>
      <c r="B145" s="12" t="s">
        <v>98</v>
      </c>
      <c r="C145" s="2">
        <v>475</v>
      </c>
      <c r="D145" s="43">
        <v>39.33911019</v>
      </c>
      <c r="E145" s="10">
        <v>67.02</v>
      </c>
      <c r="F145" s="7">
        <f t="shared" si="12"/>
        <v>18686.077340249998</v>
      </c>
      <c r="G145" s="17">
        <f t="shared" si="13"/>
        <v>31834.499999999996</v>
      </c>
      <c r="H145" s="17">
        <f>G145-F145</f>
        <v>13148.422659749998</v>
      </c>
    </row>
    <row r="146" spans="1:8" s="25" customFormat="1" ht="15">
      <c r="A146" s="36" t="s">
        <v>89</v>
      </c>
      <c r="B146" s="12" t="s">
        <v>90</v>
      </c>
      <c r="C146" s="2">
        <v>564</v>
      </c>
      <c r="D146" s="43">
        <v>25.6971</v>
      </c>
      <c r="E146" s="10">
        <v>56.56</v>
      </c>
      <c r="F146" s="7">
        <f t="shared" si="12"/>
        <v>14493.1644</v>
      </c>
      <c r="G146" s="17">
        <f t="shared" si="13"/>
        <v>31899.84</v>
      </c>
      <c r="H146" s="17">
        <f t="shared" si="14"/>
        <v>17406.675600000002</v>
      </c>
    </row>
    <row r="147" spans="1:8" s="25" customFormat="1" ht="15">
      <c r="A147" s="36" t="s">
        <v>60</v>
      </c>
      <c r="B147" s="12" t="s">
        <v>61</v>
      </c>
      <c r="C147" s="2">
        <v>536</v>
      </c>
      <c r="D147" s="43">
        <v>46.8098</v>
      </c>
      <c r="E147" s="10">
        <v>49.96</v>
      </c>
      <c r="F147" s="7">
        <f t="shared" si="12"/>
        <v>25090.0528</v>
      </c>
      <c r="G147" s="17">
        <f t="shared" si="13"/>
        <v>26778.56</v>
      </c>
      <c r="H147" s="17">
        <f t="shared" si="14"/>
        <v>1688.5072</v>
      </c>
    </row>
    <row r="148" spans="1:8" s="25" customFormat="1" ht="15">
      <c r="A148" s="5" t="s">
        <v>72</v>
      </c>
      <c r="B148" s="4" t="s">
        <v>74</v>
      </c>
      <c r="C148" s="2">
        <v>883</v>
      </c>
      <c r="D148" s="46">
        <v>70.0874</v>
      </c>
      <c r="E148" s="28">
        <v>69.04</v>
      </c>
      <c r="F148" s="7">
        <f t="shared" si="12"/>
        <v>61887.1742</v>
      </c>
      <c r="G148" s="17">
        <f t="shared" si="13"/>
        <v>60962.32000000001</v>
      </c>
      <c r="H148" s="17">
        <f t="shared" si="14"/>
        <v>-924.8541999999943</v>
      </c>
    </row>
    <row r="149" spans="1:8" s="25" customFormat="1" ht="15">
      <c r="A149" s="34" t="s">
        <v>53</v>
      </c>
      <c r="B149" s="39"/>
      <c r="C149" s="39"/>
      <c r="D149" s="47"/>
      <c r="E149" s="24"/>
      <c r="F149" s="51">
        <f>SUM(F142:F148)</f>
        <v>198991.97144025</v>
      </c>
      <c r="G149" s="51">
        <f>SUM(G142:G148)</f>
        <v>261254.07</v>
      </c>
      <c r="H149" s="51">
        <f>SUM(H142:H148)</f>
        <v>62262.09855975001</v>
      </c>
    </row>
    <row r="150" spans="1:8" s="25" customFormat="1" ht="15">
      <c r="A150" s="5" t="s">
        <v>15</v>
      </c>
      <c r="B150" s="27"/>
      <c r="C150" s="3"/>
      <c r="D150" s="44"/>
      <c r="E150" s="28"/>
      <c r="F150" s="4">
        <v>0</v>
      </c>
      <c r="G150" s="4">
        <v>0</v>
      </c>
      <c r="H150" s="17">
        <f>G150-F150</f>
        <v>0</v>
      </c>
    </row>
    <row r="151" spans="1:8" s="25" customFormat="1" ht="15">
      <c r="A151" s="34" t="s">
        <v>54</v>
      </c>
      <c r="B151" s="39"/>
      <c r="C151" s="39"/>
      <c r="D151" s="47"/>
      <c r="E151" s="24"/>
      <c r="F151" s="51">
        <f>SUM(F149:F150)</f>
        <v>198991.97144025</v>
      </c>
      <c r="G151" s="51">
        <f>SUM(G149:G150)</f>
        <v>261254.07</v>
      </c>
      <c r="H151" s="51">
        <f>SUM(H149:H150)</f>
        <v>62262.09855975001</v>
      </c>
    </row>
    <row r="152" spans="1:8" s="25" customFormat="1" ht="15">
      <c r="A152" s="34"/>
      <c r="B152" s="42"/>
      <c r="C152" s="42"/>
      <c r="D152" s="47"/>
      <c r="E152" s="24"/>
      <c r="F152" s="51"/>
      <c r="G152" s="51"/>
      <c r="H152" s="51"/>
    </row>
    <row r="153" spans="1:8" s="25" customFormat="1" ht="15">
      <c r="A153" s="16" t="s">
        <v>41</v>
      </c>
      <c r="C153" s="3"/>
      <c r="D153" s="45"/>
      <c r="E153" s="3"/>
      <c r="F153" s="7"/>
      <c r="G153" s="7"/>
      <c r="H153" s="7"/>
    </row>
    <row r="154" spans="1:8" s="25" customFormat="1" ht="15">
      <c r="A154" s="5" t="s">
        <v>103</v>
      </c>
      <c r="B154" s="4" t="s">
        <v>104</v>
      </c>
      <c r="C154" s="3">
        <v>505</v>
      </c>
      <c r="D154" s="44">
        <v>103.7916</v>
      </c>
      <c r="E154" s="28">
        <v>104.41</v>
      </c>
      <c r="F154" s="7">
        <f aca="true" t="shared" si="15" ref="F154:F159">C154*D154</f>
        <v>52414.758</v>
      </c>
      <c r="G154" s="17">
        <f aca="true" t="shared" si="16" ref="G154:G159">C154*E154</f>
        <v>52727.049999999996</v>
      </c>
      <c r="H154" s="17">
        <f aca="true" t="shared" si="17" ref="H154:H159">G154-F154</f>
        <v>312.291999999994</v>
      </c>
    </row>
    <row r="155" spans="1:8" s="25" customFormat="1" ht="15">
      <c r="A155" s="5" t="s">
        <v>84</v>
      </c>
      <c r="B155" s="4" t="s">
        <v>85</v>
      </c>
      <c r="C155" s="3">
        <v>307</v>
      </c>
      <c r="D155" s="44">
        <v>162.5682</v>
      </c>
      <c r="E155" s="28">
        <v>198.82</v>
      </c>
      <c r="F155" s="7">
        <f t="shared" si="15"/>
        <v>49908.437399999995</v>
      </c>
      <c r="G155" s="17">
        <f t="shared" si="16"/>
        <v>61037.74</v>
      </c>
      <c r="H155" s="17">
        <f t="shared" si="17"/>
        <v>11129.302600000003</v>
      </c>
    </row>
    <row r="156" spans="1:8" s="25" customFormat="1" ht="15">
      <c r="A156" s="5" t="s">
        <v>82</v>
      </c>
      <c r="B156" s="4" t="s">
        <v>83</v>
      </c>
      <c r="C156" s="3">
        <v>250</v>
      </c>
      <c r="D156" s="44">
        <v>197.928</v>
      </c>
      <c r="E156" s="28">
        <v>141.1</v>
      </c>
      <c r="F156" s="7">
        <f t="shared" si="15"/>
        <v>49482</v>
      </c>
      <c r="G156" s="17">
        <f t="shared" si="16"/>
        <v>35275</v>
      </c>
      <c r="H156" s="17">
        <f t="shared" si="17"/>
        <v>-14207</v>
      </c>
    </row>
    <row r="157" spans="1:8" s="25" customFormat="1" ht="15">
      <c r="A157" s="5" t="s">
        <v>59</v>
      </c>
      <c r="B157" s="4" t="s">
        <v>62</v>
      </c>
      <c r="C157" s="3">
        <v>172</v>
      </c>
      <c r="D157" s="44">
        <v>177.7541</v>
      </c>
      <c r="E157" s="28">
        <v>290.27</v>
      </c>
      <c r="F157" s="7">
        <f t="shared" si="15"/>
        <v>30573.7052</v>
      </c>
      <c r="G157" s="17">
        <f t="shared" si="16"/>
        <v>49926.439999999995</v>
      </c>
      <c r="H157" s="17">
        <f t="shared" si="17"/>
        <v>19352.734799999995</v>
      </c>
    </row>
    <row r="158" spans="1:8" s="25" customFormat="1" ht="15">
      <c r="A158" s="6" t="s">
        <v>78</v>
      </c>
      <c r="B158" s="27" t="s">
        <v>79</v>
      </c>
      <c r="C158" s="3">
        <v>457</v>
      </c>
      <c r="D158" s="45">
        <v>134.483</v>
      </c>
      <c r="E158" s="10">
        <v>144.84</v>
      </c>
      <c r="F158" s="7">
        <f t="shared" si="15"/>
        <v>61458.731</v>
      </c>
      <c r="G158" s="17">
        <f t="shared" si="16"/>
        <v>66191.88</v>
      </c>
      <c r="H158" s="17">
        <f t="shared" si="17"/>
        <v>4733.149000000005</v>
      </c>
    </row>
    <row r="159" spans="1:8" s="25" customFormat="1" ht="15">
      <c r="A159" s="5" t="s">
        <v>99</v>
      </c>
      <c r="B159" s="4" t="s">
        <v>100</v>
      </c>
      <c r="C159" s="3">
        <v>200</v>
      </c>
      <c r="D159" s="44">
        <v>275.7491</v>
      </c>
      <c r="E159" s="28">
        <v>276.995</v>
      </c>
      <c r="F159" s="7">
        <f t="shared" si="15"/>
        <v>55149.82</v>
      </c>
      <c r="G159" s="17">
        <f t="shared" si="16"/>
        <v>55399</v>
      </c>
      <c r="H159" s="17">
        <f t="shared" si="17"/>
        <v>249.1800000000003</v>
      </c>
    </row>
    <row r="160" spans="1:8" s="25" customFormat="1" ht="15">
      <c r="A160" s="34" t="s">
        <v>55</v>
      </c>
      <c r="B160" s="42"/>
      <c r="C160" s="42"/>
      <c r="D160" s="47"/>
      <c r="E160" s="24"/>
      <c r="F160" s="51">
        <f>SUM(F154:F159)</f>
        <v>298987.4516</v>
      </c>
      <c r="G160" s="51">
        <f>SUM(G154:G159)</f>
        <v>320557.11</v>
      </c>
      <c r="H160" s="51">
        <f>SUM(H154:H159)</f>
        <v>21569.658399999997</v>
      </c>
    </row>
    <row r="161" spans="1:8" s="25" customFormat="1" ht="15">
      <c r="A161" s="6" t="s">
        <v>15</v>
      </c>
      <c r="B161" s="27"/>
      <c r="C161" s="27"/>
      <c r="D161" s="44"/>
      <c r="E161" s="28"/>
      <c r="F161" s="7">
        <v>0</v>
      </c>
      <c r="G161" s="7">
        <f>F161</f>
        <v>0</v>
      </c>
      <c r="H161" s="17">
        <f>G161-F161</f>
        <v>0</v>
      </c>
    </row>
    <row r="162" spans="1:8" s="25" customFormat="1" ht="15">
      <c r="A162" s="34" t="s">
        <v>56</v>
      </c>
      <c r="B162" s="42"/>
      <c r="C162" s="42"/>
      <c r="D162" s="47"/>
      <c r="E162" s="42"/>
      <c r="F162" s="51">
        <f>SUM(F160:F161)</f>
        <v>298987.4516</v>
      </c>
      <c r="G162" s="51">
        <f>SUM(G160:G161)</f>
        <v>320557.11</v>
      </c>
      <c r="H162" s="51">
        <f>SUM(H160:H161)</f>
        <v>21569.658399999997</v>
      </c>
    </row>
    <row r="163" spans="1:8" s="25" customFormat="1" ht="15">
      <c r="A163" s="34"/>
      <c r="B163" s="39"/>
      <c r="C163" s="39"/>
      <c r="D163" s="47"/>
      <c r="E163" s="39"/>
      <c r="F163" s="51"/>
      <c r="G163" s="51"/>
      <c r="H163" s="51"/>
    </row>
    <row r="164" spans="1:8" s="25" customFormat="1" ht="15">
      <c r="A164" s="26" t="s">
        <v>77</v>
      </c>
      <c r="B164" s="39"/>
      <c r="C164" s="39"/>
      <c r="D164" s="47"/>
      <c r="E164" s="39"/>
      <c r="F164" s="51"/>
      <c r="G164" s="51"/>
      <c r="H164" s="51"/>
    </row>
    <row r="165" spans="1:8" s="25" customFormat="1" ht="15">
      <c r="A165" s="16" t="s">
        <v>40</v>
      </c>
      <c r="B165" s="39"/>
      <c r="C165" s="39"/>
      <c r="D165" s="47"/>
      <c r="E165" s="39"/>
      <c r="F165" s="51"/>
      <c r="G165" s="51"/>
      <c r="H165" s="51"/>
    </row>
    <row r="166" spans="1:10" s="25" customFormat="1" ht="15">
      <c r="A166" s="6" t="s">
        <v>4</v>
      </c>
      <c r="B166" s="4" t="s">
        <v>13</v>
      </c>
      <c r="C166" s="3">
        <v>539</v>
      </c>
      <c r="D166" s="45">
        <v>25.4146</v>
      </c>
      <c r="E166" s="10">
        <v>21.91</v>
      </c>
      <c r="F166" s="7">
        <f>C166*D166</f>
        <v>13698.4694</v>
      </c>
      <c r="G166" s="17">
        <f>C166*E166</f>
        <v>11809.49</v>
      </c>
      <c r="H166" s="7">
        <f>G166-F166</f>
        <v>-1888.9794000000002</v>
      </c>
      <c r="J166" s="33"/>
    </row>
    <row r="167" spans="1:10" s="25" customFormat="1" ht="15">
      <c r="A167" s="6" t="s">
        <v>86</v>
      </c>
      <c r="B167" s="4" t="s">
        <v>87</v>
      </c>
      <c r="C167" s="3">
        <v>21</v>
      </c>
      <c r="D167" s="45">
        <v>832</v>
      </c>
      <c r="E167" s="10">
        <v>777</v>
      </c>
      <c r="F167" s="7">
        <f>C167*D167</f>
        <v>17472</v>
      </c>
      <c r="G167" s="17">
        <f>C167*E167</f>
        <v>16317</v>
      </c>
      <c r="H167" s="7">
        <f>G167-F167</f>
        <v>-1155</v>
      </c>
      <c r="J167" s="33"/>
    </row>
    <row r="168" spans="1:8" s="25" customFormat="1" ht="15">
      <c r="A168" s="5" t="s">
        <v>71</v>
      </c>
      <c r="B168" s="4" t="s">
        <v>38</v>
      </c>
      <c r="C168" s="2">
        <v>541</v>
      </c>
      <c r="D168" s="46">
        <v>92.9053</v>
      </c>
      <c r="E168" s="28">
        <v>99.82</v>
      </c>
      <c r="F168" s="7">
        <f>C168*D168</f>
        <v>50261.7673</v>
      </c>
      <c r="G168" s="17">
        <f>C168*E168</f>
        <v>54002.619999999995</v>
      </c>
      <c r="H168" s="7">
        <f>G168-F168</f>
        <v>3740.852699999996</v>
      </c>
    </row>
    <row r="169" spans="1:8" s="25" customFormat="1" ht="15">
      <c r="A169" s="34" t="s">
        <v>53</v>
      </c>
      <c r="B169" s="39"/>
      <c r="C169" s="39"/>
      <c r="D169" s="47"/>
      <c r="E169" s="24"/>
      <c r="F169" s="51">
        <f>SUM(F166:F168)</f>
        <v>81432.23670000001</v>
      </c>
      <c r="G169" s="51">
        <f>SUM(G166:G168)</f>
        <v>82129.10999999999</v>
      </c>
      <c r="H169" s="51">
        <f>SUM(H166:H168)</f>
        <v>696.8732999999957</v>
      </c>
    </row>
    <row r="170" spans="1:8" s="25" customFormat="1" ht="15">
      <c r="A170" s="5" t="s">
        <v>15</v>
      </c>
      <c r="B170" s="27"/>
      <c r="C170" s="3"/>
      <c r="D170" s="44"/>
      <c r="E170" s="28"/>
      <c r="F170" s="4">
        <v>0</v>
      </c>
      <c r="G170" s="4">
        <v>0</v>
      </c>
      <c r="H170" s="7">
        <f>G170-F170</f>
        <v>0</v>
      </c>
    </row>
    <row r="171" spans="1:8" s="25" customFormat="1" ht="15">
      <c r="A171" s="34" t="s">
        <v>54</v>
      </c>
      <c r="B171" s="39"/>
      <c r="C171" s="39"/>
      <c r="D171" s="47"/>
      <c r="E171" s="24"/>
      <c r="F171" s="51">
        <f>SUM(F169:F170)</f>
        <v>81432.23670000001</v>
      </c>
      <c r="G171" s="51">
        <f>SUM(G169:G170)</f>
        <v>82129.10999999999</v>
      </c>
      <c r="H171" s="51">
        <f>SUM(H169:H170)</f>
        <v>696.8732999999957</v>
      </c>
    </row>
    <row r="172" spans="1:8" s="25" customFormat="1" ht="15">
      <c r="A172" s="34"/>
      <c r="B172" s="39"/>
      <c r="C172" s="39"/>
      <c r="D172" s="47"/>
      <c r="E172" s="39"/>
      <c r="F172" s="51"/>
      <c r="G172" s="51"/>
      <c r="H172" s="51"/>
    </row>
    <row r="173" spans="1:9" ht="15">
      <c r="A173" s="16" t="s">
        <v>41</v>
      </c>
      <c r="B173" s="2"/>
      <c r="C173" s="2"/>
      <c r="D173" s="43"/>
      <c r="E173" s="28"/>
      <c r="F173" s="13"/>
      <c r="G173" s="17"/>
      <c r="H173" s="17"/>
      <c r="I173" s="12"/>
    </row>
    <row r="174" spans="1:8" s="25" customFormat="1" ht="15">
      <c r="A174" s="14" t="s">
        <v>80</v>
      </c>
      <c r="B174" s="3" t="s">
        <v>81</v>
      </c>
      <c r="C174" s="3">
        <v>25</v>
      </c>
      <c r="D174" s="45">
        <v>195.7599</v>
      </c>
      <c r="E174" s="10">
        <v>206.13</v>
      </c>
      <c r="F174" s="7">
        <f>C174*D174</f>
        <v>4893.9974999999995</v>
      </c>
      <c r="G174" s="17">
        <f>C174*E174</f>
        <v>5153.25</v>
      </c>
      <c r="H174" s="17">
        <f>G174-F174</f>
        <v>259.2525000000005</v>
      </c>
    </row>
    <row r="175" spans="1:9" ht="15">
      <c r="A175" s="34" t="s">
        <v>55</v>
      </c>
      <c r="B175" s="20"/>
      <c r="C175" s="20"/>
      <c r="D175" s="21"/>
      <c r="E175" s="24"/>
      <c r="F175" s="54">
        <f>SUM(F174:F174)</f>
        <v>4893.9974999999995</v>
      </c>
      <c r="G175" s="54">
        <f>SUM(G174:G174)</f>
        <v>5153.25</v>
      </c>
      <c r="H175" s="54">
        <f>SUM(H174:H174)</f>
        <v>259.2525000000005</v>
      </c>
      <c r="I175" s="12"/>
    </row>
    <row r="176" spans="1:9" ht="15">
      <c r="A176" s="6" t="s">
        <v>15</v>
      </c>
      <c r="B176" s="12"/>
      <c r="C176" s="2"/>
      <c r="D176" s="15"/>
      <c r="E176" s="28"/>
      <c r="F176" s="7">
        <v>0</v>
      </c>
      <c r="G176" s="17">
        <f>F176</f>
        <v>0</v>
      </c>
      <c r="H176" s="17">
        <f>G176-F176</f>
        <v>0</v>
      </c>
      <c r="I176" s="12"/>
    </row>
    <row r="177" spans="1:9" ht="15">
      <c r="A177" s="34" t="s">
        <v>56</v>
      </c>
      <c r="B177" s="2"/>
      <c r="C177" s="20"/>
      <c r="D177" s="2"/>
      <c r="E177" s="24"/>
      <c r="F177" s="18">
        <f>SUM(F175:F176)</f>
        <v>4893.9974999999995</v>
      </c>
      <c r="G177" s="18">
        <f>SUM(G175:G176)</f>
        <v>5153.25</v>
      </c>
      <c r="H177" s="18">
        <f>SUM(H175:H176)</f>
        <v>259.2525000000005</v>
      </c>
      <c r="I177" s="12"/>
    </row>
    <row r="178" spans="1:8" s="25" customFormat="1" ht="15">
      <c r="A178" s="34"/>
      <c r="B178" s="53"/>
      <c r="C178" s="53"/>
      <c r="D178" s="53"/>
      <c r="E178" s="53"/>
      <c r="F178" s="54"/>
      <c r="G178" s="54"/>
      <c r="H178" s="54"/>
    </row>
    <row r="179" spans="1:8" ht="15">
      <c r="A179" s="23" t="s">
        <v>57</v>
      </c>
      <c r="B179" s="35"/>
      <c r="C179" s="19"/>
      <c r="D179" s="25"/>
      <c r="E179" s="25"/>
      <c r="F179" s="51">
        <f>F113+F151+F171</f>
        <v>476399.62024025</v>
      </c>
      <c r="G179" s="57">
        <f>G113+G151+G171</f>
        <v>541565.8200000001</v>
      </c>
      <c r="H179" s="18">
        <f>G179-F179</f>
        <v>65166.199759750045</v>
      </c>
    </row>
    <row r="180" spans="1:8" ht="15">
      <c r="A180" s="23" t="s">
        <v>58</v>
      </c>
      <c r="B180" s="35"/>
      <c r="C180" s="19"/>
      <c r="D180" s="25"/>
      <c r="E180" s="25"/>
      <c r="F180" s="51">
        <f>F130+F138+F162+F177</f>
        <v>807638.3084799999</v>
      </c>
      <c r="G180" s="57">
        <f>G130+G138+G162+G177</f>
        <v>918457.4</v>
      </c>
      <c r="H180" s="54">
        <f>H130+H138+H162+H177</f>
        <v>110819.09152000003</v>
      </c>
    </row>
  </sheetData>
  <sheetProtection/>
  <mergeCells count="2">
    <mergeCell ref="A1:H1"/>
    <mergeCell ref="A102:H102"/>
  </mergeCells>
  <printOptions horizontalCentered="1"/>
  <pageMargins left="0.7" right="0.7" top="0.75" bottom="0.75" header="0.3" footer="0.3"/>
  <pageSetup fitToHeight="2" horizontalDpi="600" verticalDpi="600" orientation="landscape" scale="55" r:id="rId1"/>
  <rowBreaks count="1" manualBreakCount="1">
    <brk id="66" max="7" man="1"/>
  </rowBreaks>
  <ignoredErrors>
    <ignoredError sqref="H63 H42 H32:H33 H24:H25 G33 H71 H149:H150 G161:H161 H169:H170 G96 H136:H137 H128:H129 H160 H48 H175 H83 G25 F79:G79 F81:G8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2019-11-30T17:41:05Z</cp:lastPrinted>
  <dcterms:created xsi:type="dcterms:W3CDTF">2017-01-06T03:34:50Z</dcterms:created>
  <dcterms:modified xsi:type="dcterms:W3CDTF">2020-02-29T00:47:59Z</dcterms:modified>
  <cp:category/>
  <cp:version/>
  <cp:contentType/>
  <cp:contentStatus/>
</cp:coreProperties>
</file>