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736" yWindow="435" windowWidth="28755" windowHeight="14385" activeTab="0"/>
  </bookViews>
  <sheets>
    <sheet name="Sheet1" sheetId="1" r:id="rId1"/>
  </sheets>
  <definedNames>
    <definedName name="_xlnm.Print_Area" localSheetId="0">'Sheet1'!$A$4:$H$158</definedName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<sst xmlns="http://schemas.openxmlformats.org/spreadsheetml/2006/main" count="208" uniqueCount="129">
  <si>
    <t>Average Cost</t>
  </si>
  <si>
    <t>Symbol</t>
  </si>
  <si>
    <t>BCE INC COM NEW</t>
  </si>
  <si>
    <t>BROOKFIELD BUSINESS PARTNERS L P LIMITED PARTNERSHIP UNITS</t>
  </si>
  <si>
    <t>BROOKFIELD PROPERTY PARTNERS L P</t>
  </si>
  <si>
    <t>SMART REAL ESTATE INVESTMENT TRUST VAR VTG UNIT</t>
  </si>
  <si>
    <t>CHEVRON CORPORATION</t>
  </si>
  <si>
    <t>CISCO SYSTEMS INC</t>
  </si>
  <si>
    <t>ISHARES GLOBAL ENERGY ETF</t>
  </si>
  <si>
    <t>CVX</t>
  </si>
  <si>
    <t>CSCO</t>
  </si>
  <si>
    <t>IXC</t>
  </si>
  <si>
    <t>BCE</t>
  </si>
  <si>
    <t>BAM.A</t>
  </si>
  <si>
    <t>BBU.UN</t>
  </si>
  <si>
    <t>BPY.UN</t>
  </si>
  <si>
    <t>SRU.UN</t>
  </si>
  <si>
    <t>CASH</t>
  </si>
  <si>
    <t>AT&amp;T INC</t>
  </si>
  <si>
    <t>COLGATE PALMOLIVE CO</t>
  </si>
  <si>
    <t>CL</t>
  </si>
  <si>
    <t>XOM</t>
  </si>
  <si>
    <t>EXXON MOBIL CORP</t>
  </si>
  <si>
    <t>T</t>
  </si>
  <si>
    <t>JNJ</t>
  </si>
  <si>
    <t>NKE</t>
  </si>
  <si>
    <t>MMM</t>
  </si>
  <si>
    <t>VZ</t>
  </si>
  <si>
    <t>WMT</t>
  </si>
  <si>
    <t>JOHNSON &amp; JOHNSON</t>
  </si>
  <si>
    <t>NIKE INC CL-B</t>
  </si>
  <si>
    <t>3M COMPANY</t>
  </si>
  <si>
    <t>VERIZON COMMUNICATIONS</t>
  </si>
  <si>
    <t>WAL MART STORES INC</t>
  </si>
  <si>
    <t>BANK OF NOVA SCOTIA</t>
  </si>
  <si>
    <t>BNS</t>
  </si>
  <si>
    <t>CANADIAN NATIONAL RAILWAY</t>
  </si>
  <si>
    <t>CNR</t>
  </si>
  <si>
    <t>BROOKFIELD ASSET MANAGEMENT INC CLASS A LTD VTG SHS</t>
  </si>
  <si>
    <t>ROYAL BANK OF CANADA</t>
  </si>
  <si>
    <t>RY</t>
  </si>
  <si>
    <t>INVESTMENT ACCOUNT #1</t>
  </si>
  <si>
    <t>CANADIAN DOLLAR INVESTMENTS</t>
  </si>
  <si>
    <t>US DOLLAR INVESTMENTS</t>
  </si>
  <si>
    <t>INVESTMENT ACCOUNT #2</t>
  </si>
  <si>
    <t>INTACT FINANCIAL</t>
  </si>
  <si>
    <t>IFC</t>
  </si>
  <si>
    <t>TELUS</t>
  </si>
  <si>
    <t>INVESTMENT ACCOUNT #3</t>
  </si>
  <si>
    <t>INVESTMENT ACCOUNT #4</t>
  </si>
  <si>
    <t>INVESTMENT ACCOUNT #5</t>
  </si>
  <si>
    <t>HORMEL FOODS CORP</t>
  </si>
  <si>
    <t>SMUCKER J M COMPANY</t>
  </si>
  <si>
    <t>HRL</t>
  </si>
  <si>
    <t>SJM</t>
  </si>
  <si>
    <t>GENUINE PARTS COMPANY</t>
  </si>
  <si>
    <t>GPC</t>
  </si>
  <si>
    <t>TOTAL MARKET VALUE CANADIAN</t>
  </si>
  <si>
    <t>TOTAL MARKET VALUE CANADIAN PLUS CASH</t>
  </si>
  <si>
    <t>TOTAL MARKET VALUE US</t>
  </si>
  <si>
    <t>TOTAL MARKET VALUE US PLUS CASH</t>
  </si>
  <si>
    <t>GRAND TOTAL CANADIAN DOLLAR INVESTMENTS PLUS CASH</t>
  </si>
  <si>
    <t>GRAND TOTAL US DOLLAR INVESTMENTS PLUS CASH</t>
  </si>
  <si>
    <t>MASTERCARD</t>
  </si>
  <si>
    <t>ENBRIDGE</t>
  </si>
  <si>
    <t>ENB</t>
  </si>
  <si>
    <t>MA</t>
  </si>
  <si>
    <t>MICROSOFT CORPORATION</t>
  </si>
  <si>
    <t>MSFT</t>
  </si>
  <si>
    <t>INVESTMENT ACCOUNT #6</t>
  </si>
  <si>
    <t>SIDE ACCOUNTS</t>
  </si>
  <si>
    <t>INVESTMENT ACCOUNT #7</t>
  </si>
  <si>
    <t>PAYCHEX</t>
  </si>
  <si>
    <t>PAYX</t>
  </si>
  <si>
    <t>ALIMENTATION COUCHE-TARD</t>
  </si>
  <si>
    <t>THE ROYAL BANK OF CANADA</t>
  </si>
  <si>
    <t>THE TORONTO-DOMINION BANK</t>
  </si>
  <si>
    <t>ATD.B</t>
  </si>
  <si>
    <t>TD</t>
  </si>
  <si>
    <t>INVESTMENT ACCOUNT #8</t>
  </si>
  <si>
    <t>INVESTMENT ACCOUNT #9</t>
  </si>
  <si>
    <t>INVESTMENT ACCOUNT #10</t>
  </si>
  <si>
    <t>STANLEY BLACK &amp; DECKER</t>
  </si>
  <si>
    <t>SWK</t>
  </si>
  <si>
    <t>ILLINOIS TOOL WORKS</t>
  </si>
  <si>
    <t>ITW</t>
  </si>
  <si>
    <t>BERKSHIRE HATHAWAY - CLASS B</t>
  </si>
  <si>
    <t>BRK-B</t>
  </si>
  <si>
    <t>FEDEX</t>
  </si>
  <si>
    <t>FDX</t>
  </si>
  <si>
    <t>CME GROUP</t>
  </si>
  <si>
    <t>CME</t>
  </si>
  <si>
    <t>E-L FINANCIAL</t>
  </si>
  <si>
    <t>ELF</t>
  </si>
  <si>
    <t>BCE INC.</t>
  </si>
  <si>
    <t>EMERA INCORPORATED</t>
  </si>
  <si>
    <t>EMA</t>
  </si>
  <si>
    <t xml:space="preserve">STZ U.S. 01/18/19 190 CALL </t>
  </si>
  <si>
    <t>STZ</t>
  </si>
  <si>
    <t>KFY</t>
  </si>
  <si>
    <t xml:space="preserve">KFY U.S. 03/15/19 55 CALL </t>
  </si>
  <si>
    <t>KORN/FERRY INTL</t>
  </si>
  <si>
    <t>BROOKFIELD INFRASTRUCTURE PARTNERS</t>
  </si>
  <si>
    <t>BIP.UN</t>
  </si>
  <si>
    <t>UNITED TECHNOLOGIES</t>
  </si>
  <si>
    <t>UTX</t>
  </si>
  <si>
    <t>S&amp;P GLOBAL INC.</t>
  </si>
  <si>
    <t>SPGI</t>
  </si>
  <si>
    <t>BROOKFIELD RENEWABLE PARTNERS</t>
  </si>
  <si>
    <t>BEP.UN</t>
  </si>
  <si>
    <t>W.W. GRAINGER</t>
  </si>
  <si>
    <t>GWW</t>
  </si>
  <si>
    <t>MOODY'S</t>
  </si>
  <si>
    <t>MCO</t>
  </si>
  <si>
    <t>BROADRIDGE FINANCIAL SOLUTIONS</t>
  </si>
  <si>
    <t>BR</t>
  </si>
  <si>
    <t>GOLDMAN SACHS</t>
  </si>
  <si>
    <t>GS</t>
  </si>
  <si>
    <t>SJM 01/18/19 110 CALL</t>
  </si>
  <si>
    <t>FFJ PORTFOLIO AS AT DECEMBER 31, 2018</t>
  </si>
  <si>
    <t>Quantity as at DECEMBER 31, 2018</t>
  </si>
  <si>
    <t>Market Price as at DECEMBER 31, 2018</t>
  </si>
  <si>
    <t>Book Value as at DECEMBER 31, 2018</t>
  </si>
  <si>
    <t>Market Value as at DECEMBER 31, 2018</t>
  </si>
  <si>
    <t>Variance Book Value and Market Value as at DECEMBER 31, 2018</t>
  </si>
  <si>
    <t>CANADIAN IMPERIAL BANK OF COMMERCE</t>
  </si>
  <si>
    <t>CM</t>
  </si>
  <si>
    <t>BANK OF MONTREAL</t>
  </si>
  <si>
    <t>BMO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</si>
</sst>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"/>
    <numFmt numFmtId="166" formatCode="&quot;$&quot;#,##0.0000_);[Red]\(&quot;$&quot;#,##0.0000\)"/>
    <numFmt numFmtId="167" formatCode="&quot;$&quot;#,##0.0000_);\(&quot;$&quot;#,##0.0000\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4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F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3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8" fontId="0" fillId="0" borderId="0" xfId="0" applyNumberFormat="1" applyAlignment="1">
      <alignment horizontal="center"/>
    </xf>
    <xf numFmtId="8" fontId="0" fillId="0" borderId="0" xfId="0" applyNumberFormat="1" applyAlignment="1">
      <alignment/>
    </xf>
    <xf numFmtId="8" fontId="0" fillId="0" borderId="0" xfId="0" applyNumberFormat="1" applyAlignment="1">
      <alignment wrapText="1"/>
    </xf>
    <xf numFmtId="8" fontId="0" fillId="0" borderId="0" xfId="0" applyNumberFormat="1" applyFont="1" applyAlignment="1">
      <alignment horizontal="center"/>
    </xf>
    <xf numFmtId="38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4" fontId="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8" fontId="0" fillId="0" borderId="0" xfId="0" applyNumberFormat="1" applyAlignment="1">
      <alignment horizontal="center" wrapText="1"/>
    </xf>
    <xf numFmtId="0" fontId="0" fillId="0" borderId="0" xfId="0" applyFont="1" applyAlignment="1">
      <alignment horizontal="left" vertical="center" wrapText="1"/>
    </xf>
    <xf numFmtId="164" fontId="0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left" vertical="center" wrapText="1"/>
    </xf>
    <xf numFmtId="8" fontId="0" fillId="0" borderId="0" xfId="0" applyNumberFormat="1" applyFont="1" applyAlignment="1">
      <alignment horizontal="center" wrapText="1"/>
    </xf>
    <xf numFmtId="8" fontId="33" fillId="0" borderId="0" xfId="0" applyNumberFormat="1" applyFont="1" applyAlignment="1">
      <alignment horizontal="center"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 wrapText="1"/>
    </xf>
    <xf numFmtId="164" fontId="33" fillId="0" borderId="0" xfId="0" applyNumberFormat="1" applyFont="1" applyAlignment="1">
      <alignment horizontal="center" wrapText="1"/>
    </xf>
    <xf numFmtId="8" fontId="33" fillId="0" borderId="0" xfId="0" applyNumberFormat="1" applyFont="1" applyAlignment="1">
      <alignment horizontal="center"/>
    </xf>
    <xf numFmtId="8" fontId="33" fillId="0" borderId="0" xfId="0" applyNumberFormat="1" applyFont="1" applyAlignment="1">
      <alignment/>
    </xf>
    <xf numFmtId="164" fontId="33" fillId="0" borderId="0" xfId="0" applyNumberFormat="1" applyFont="1" applyAlignment="1">
      <alignment horizontal="center"/>
    </xf>
    <xf numFmtId="0" fontId="33" fillId="0" borderId="0" xfId="0" applyFont="1" applyAlignment="1">
      <alignment/>
    </xf>
    <xf numFmtId="0" fontId="35" fillId="0" borderId="0" xfId="0" applyFont="1" applyAlignment="1">
      <alignment horizontal="left" vertical="center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33" fillId="0" borderId="0" xfId="0" applyFont="1" applyAlignment="1">
      <alignment horizontal="center"/>
    </xf>
    <xf numFmtId="7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33" fillId="0" borderId="0" xfId="0" applyNumberFormat="1" applyFont="1" applyAlignment="1">
      <alignment/>
    </xf>
    <xf numFmtId="8" fontId="33" fillId="0" borderId="0" xfId="0" applyNumberFormat="1" applyFont="1" applyAlignment="1">
      <alignment wrapText="1"/>
    </xf>
    <xf numFmtId="7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8" fontId="0" fillId="0" borderId="0" xfId="0" applyNumberFormat="1" applyFont="1" applyAlignment="1">
      <alignment wrapText="1"/>
    </xf>
    <xf numFmtId="0" fontId="3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 wrapText="1"/>
    </xf>
    <xf numFmtId="167" fontId="0" fillId="0" borderId="0" xfId="0" applyNumberFormat="1" applyFont="1" applyAlignment="1">
      <alignment horizontal="center"/>
    </xf>
    <xf numFmtId="1" fontId="34" fillId="0" borderId="0" xfId="0" applyNumberFormat="1" applyFont="1" applyAlignment="1">
      <alignment horizontal="center"/>
    </xf>
    <xf numFmtId="165" fontId="33" fillId="0" borderId="0" xfId="0" applyNumberFormat="1" applyFont="1" applyAlignment="1">
      <alignment horizontal="center"/>
    </xf>
    <xf numFmtId="165" fontId="0" fillId="0" borderId="0" xfId="0" applyNumberFormat="1" applyAlignment="1">
      <alignment/>
    </xf>
    <xf numFmtId="0" fontId="34" fillId="0" borderId="0" xfId="0" applyFont="1" applyAlignment="1">
      <alignment horizontal="center" wrapText="1"/>
    </xf>
    <xf numFmtId="8" fontId="34" fillId="0" borderId="0" xfId="0" applyNumberFormat="1" applyFont="1" applyAlignment="1">
      <alignment horizontal="center" wrapText="1"/>
    </xf>
    <xf numFmtId="0" fontId="0" fillId="0" borderId="0" xfId="0" applyAlignment="1">
      <alignment wrapText="1"/>
    </xf>
    <xf numFmtId="0" fontId="33" fillId="0" borderId="0" xfId="0" applyFont="1" applyAlignment="1">
      <alignment horizontal="center"/>
    </xf>
    <xf numFmtId="8" fontId="33" fillId="0" borderId="0" xfId="0" applyNumberFormat="1" applyFont="1" applyAlignment="1">
      <alignment horizontal="center"/>
    </xf>
    <xf numFmtId="0" fontId="33" fillId="0" borderId="0" xfId="0" applyFont="1" applyAlignment="1">
      <alignment horizontal="center"/>
    </xf>
    <xf numFmtId="8" fontId="3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8"/>
  <sheetViews>
    <sheetView tabSelected="1" zoomScalePageLayoutView="0" workbookViewId="0" topLeftCell="A1">
      <selection activeCell="C103" sqref="C103"/>
    </sheetView>
  </sheetViews>
  <sheetFormatPr defaultColWidth="9.140625" defaultRowHeight="15"/>
  <cols>
    <col min="1" max="1" width="64.140625" style="0" customWidth="1"/>
    <col min="2" max="2" width="10.7109375" style="27" customWidth="1"/>
    <col min="3" max="3" width="19.421875" style="0" customWidth="1"/>
    <col min="4" max="4" width="14.421875" style="0" customWidth="1"/>
    <col min="5" max="5" width="19.28125" style="0" customWidth="1"/>
    <col min="6" max="7" width="20.7109375" style="7" customWidth="1"/>
    <col min="8" max="8" width="22.8515625" style="5" customWidth="1"/>
    <col min="9" max="9" width="13.140625" style="0" customWidth="1"/>
    <col min="10" max="10" width="10.140625" style="0" bestFit="1" customWidth="1"/>
  </cols>
  <sheetData>
    <row r="1" spans="1:8" ht="15">
      <c r="A1" s="58" t="s">
        <v>119</v>
      </c>
      <c r="B1" s="58"/>
      <c r="C1" s="58"/>
      <c r="D1" s="58"/>
      <c r="E1" s="58"/>
      <c r="F1" s="58"/>
      <c r="G1" s="58"/>
      <c r="H1" s="58"/>
    </row>
    <row r="2" spans="1:8" ht="15">
      <c r="A2" s="25"/>
      <c r="B2" s="36"/>
      <c r="C2" s="25"/>
      <c r="D2" s="25"/>
      <c r="E2" s="25"/>
      <c r="F2" s="57"/>
      <c r="G2" s="57"/>
      <c r="H2" s="23"/>
    </row>
    <row r="3" spans="1:9" ht="45" customHeight="1">
      <c r="A3" s="1"/>
      <c r="B3" s="20" t="s">
        <v>1</v>
      </c>
      <c r="C3" s="20" t="s">
        <v>120</v>
      </c>
      <c r="D3" s="20" t="s">
        <v>0</v>
      </c>
      <c r="E3" s="20" t="s">
        <v>121</v>
      </c>
      <c r="F3" s="18" t="s">
        <v>122</v>
      </c>
      <c r="G3" s="18" t="s">
        <v>123</v>
      </c>
      <c r="H3" s="18" t="s">
        <v>124</v>
      </c>
      <c r="I3" s="9"/>
    </row>
    <row r="4" spans="1:9" ht="15">
      <c r="A4" s="26" t="s">
        <v>41</v>
      </c>
      <c r="B4" s="2"/>
      <c r="C4" s="2"/>
      <c r="D4" s="2"/>
      <c r="E4" s="11"/>
      <c r="F4" s="13"/>
      <c r="G4" s="17"/>
      <c r="H4" s="17"/>
      <c r="I4" s="12"/>
    </row>
    <row r="5" spans="1:9" ht="15">
      <c r="A5" s="16" t="s">
        <v>42</v>
      </c>
      <c r="B5" s="2"/>
      <c r="C5" s="2"/>
      <c r="D5" s="2"/>
      <c r="E5" s="11"/>
      <c r="F5" s="13"/>
      <c r="G5" s="17"/>
      <c r="H5" s="17"/>
      <c r="I5" s="12"/>
    </row>
    <row r="6" spans="1:9" ht="15" customHeight="1">
      <c r="A6" s="5" t="s">
        <v>34</v>
      </c>
      <c r="B6" s="13" t="s">
        <v>35</v>
      </c>
      <c r="C6" s="2">
        <v>740</v>
      </c>
      <c r="D6" s="44">
        <v>74.3833</v>
      </c>
      <c r="E6" s="28">
        <v>68.05</v>
      </c>
      <c r="F6" s="7">
        <f aca="true" t="shared" si="0" ref="F6:F11">C6*D6</f>
        <v>55043.64200000001</v>
      </c>
      <c r="G6" s="17">
        <f aca="true" t="shared" si="1" ref="G6:G11">C6*E6</f>
        <v>50357</v>
      </c>
      <c r="H6" s="17">
        <f aca="true" t="shared" si="2" ref="H6:H14">G6-F6</f>
        <v>-4686.642000000007</v>
      </c>
      <c r="I6" s="12"/>
    </row>
    <row r="7" spans="1:9" ht="15" customHeight="1">
      <c r="A7" s="5" t="s">
        <v>2</v>
      </c>
      <c r="B7" s="4" t="s">
        <v>12</v>
      </c>
      <c r="C7" s="2">
        <v>790</v>
      </c>
      <c r="D7" s="44">
        <v>49.9676</v>
      </c>
      <c r="E7" s="28">
        <v>53.93</v>
      </c>
      <c r="F7" s="7">
        <f t="shared" si="0"/>
        <v>39474.403999999995</v>
      </c>
      <c r="G7" s="17">
        <f t="shared" si="1"/>
        <v>42604.7</v>
      </c>
      <c r="H7" s="17">
        <f t="shared" si="2"/>
        <v>3130.296000000002</v>
      </c>
      <c r="I7" s="12"/>
    </row>
    <row r="8" spans="1:9" ht="15" customHeight="1">
      <c r="A8" s="6" t="s">
        <v>38</v>
      </c>
      <c r="B8" s="4" t="s">
        <v>13</v>
      </c>
      <c r="C8" s="8">
        <v>196</v>
      </c>
      <c r="D8" s="44">
        <v>12.3699</v>
      </c>
      <c r="E8" s="28">
        <v>52.32</v>
      </c>
      <c r="F8" s="7">
        <f t="shared" si="0"/>
        <v>2424.5004</v>
      </c>
      <c r="G8" s="17">
        <f t="shared" si="1"/>
        <v>10254.72</v>
      </c>
      <c r="H8" s="17">
        <f t="shared" si="2"/>
        <v>7830.219599999999</v>
      </c>
      <c r="I8" s="12"/>
    </row>
    <row r="9" spans="1:9" ht="15" customHeight="1">
      <c r="A9" s="6" t="s">
        <v>3</v>
      </c>
      <c r="B9" s="4" t="s">
        <v>14</v>
      </c>
      <c r="C9" s="8">
        <v>3</v>
      </c>
      <c r="D9" s="44">
        <v>25.82</v>
      </c>
      <c r="E9" s="28">
        <v>41.58</v>
      </c>
      <c r="F9" s="7">
        <f t="shared" si="0"/>
        <v>77.46000000000001</v>
      </c>
      <c r="G9" s="17">
        <f t="shared" si="1"/>
        <v>124.74</v>
      </c>
      <c r="H9" s="17">
        <f t="shared" si="2"/>
        <v>47.27999999999999</v>
      </c>
      <c r="I9" s="12"/>
    </row>
    <row r="10" spans="1:9" ht="15" customHeight="1">
      <c r="A10" s="6" t="s">
        <v>4</v>
      </c>
      <c r="B10" s="4" t="s">
        <v>15</v>
      </c>
      <c r="C10" s="8">
        <v>7</v>
      </c>
      <c r="D10" s="44">
        <v>22.1</v>
      </c>
      <c r="E10" s="28">
        <v>22.02</v>
      </c>
      <c r="F10" s="7">
        <f t="shared" si="0"/>
        <v>154.70000000000002</v>
      </c>
      <c r="G10" s="17">
        <f t="shared" si="1"/>
        <v>154.14</v>
      </c>
      <c r="H10" s="17">
        <f t="shared" si="2"/>
        <v>-0.5600000000000307</v>
      </c>
      <c r="I10" s="12"/>
    </row>
    <row r="11" spans="1:9" ht="15" customHeight="1">
      <c r="A11" s="6" t="s">
        <v>5</v>
      </c>
      <c r="B11" s="4" t="s">
        <v>16</v>
      </c>
      <c r="C11" s="2">
        <v>1124</v>
      </c>
      <c r="D11" s="44">
        <v>28.2071</v>
      </c>
      <c r="E11" s="28">
        <v>30.83</v>
      </c>
      <c r="F11" s="7">
        <f t="shared" si="0"/>
        <v>31704.7804</v>
      </c>
      <c r="G11" s="17">
        <f t="shared" si="1"/>
        <v>34652.92</v>
      </c>
      <c r="H11" s="17">
        <f t="shared" si="2"/>
        <v>2948.1395999999986</v>
      </c>
      <c r="I11" s="12"/>
    </row>
    <row r="12" spans="1:9" s="25" customFormat="1" ht="15" customHeight="1">
      <c r="A12" s="34" t="s">
        <v>57</v>
      </c>
      <c r="B12" s="22"/>
      <c r="C12" s="20"/>
      <c r="D12" s="21"/>
      <c r="E12" s="24"/>
      <c r="F12" s="57">
        <f>SUM(F6:F11)</f>
        <v>128879.48680000001</v>
      </c>
      <c r="G12" s="57">
        <f>SUM(G6:G11)</f>
        <v>138148.22</v>
      </c>
      <c r="H12" s="18">
        <f t="shared" si="2"/>
        <v>9268.733199999988</v>
      </c>
      <c r="I12" s="20"/>
    </row>
    <row r="13" spans="1:9" ht="15" customHeight="1">
      <c r="A13" s="6" t="s">
        <v>17</v>
      </c>
      <c r="B13" s="4"/>
      <c r="C13" s="2"/>
      <c r="D13" s="2"/>
      <c r="E13" s="11"/>
      <c r="F13" s="17">
        <v>385.99</v>
      </c>
      <c r="G13" s="17">
        <f>F13</f>
        <v>385.99</v>
      </c>
      <c r="H13" s="17">
        <f t="shared" si="2"/>
        <v>0</v>
      </c>
      <c r="I13" s="38"/>
    </row>
    <row r="14" spans="1:9" ht="15">
      <c r="A14" s="34" t="s">
        <v>58</v>
      </c>
      <c r="B14" s="2"/>
      <c r="C14" s="20"/>
      <c r="D14" s="2"/>
      <c r="E14" s="19"/>
      <c r="F14" s="18">
        <f>F12+F13</f>
        <v>129265.47680000002</v>
      </c>
      <c r="G14" s="18">
        <f>G12+G13</f>
        <v>138534.21</v>
      </c>
      <c r="H14" s="18">
        <f t="shared" si="2"/>
        <v>9268.733199999973</v>
      </c>
      <c r="I14" s="12"/>
    </row>
    <row r="15" spans="1:9" ht="15">
      <c r="A15" s="16"/>
      <c r="B15" s="2"/>
      <c r="C15" s="2"/>
      <c r="D15" s="2"/>
      <c r="E15" s="11"/>
      <c r="F15" s="13"/>
      <c r="G15" s="17"/>
      <c r="H15" s="17"/>
      <c r="I15" s="12"/>
    </row>
    <row r="16" spans="1:9" ht="15">
      <c r="A16" s="16" t="s">
        <v>43</v>
      </c>
      <c r="B16" s="2"/>
      <c r="C16" s="2"/>
      <c r="D16" s="2"/>
      <c r="E16" s="11"/>
      <c r="F16" s="13"/>
      <c r="G16" s="17"/>
      <c r="H16" s="17"/>
      <c r="I16" s="12"/>
    </row>
    <row r="17" spans="1:9" ht="15">
      <c r="A17" s="5" t="s">
        <v>6</v>
      </c>
      <c r="B17" s="4" t="s">
        <v>9</v>
      </c>
      <c r="C17" s="2">
        <v>913</v>
      </c>
      <c r="D17" s="45">
        <v>112.2688</v>
      </c>
      <c r="E17" s="28">
        <v>108.79</v>
      </c>
      <c r="F17" s="7">
        <f>C17*D17</f>
        <v>102501.4144</v>
      </c>
      <c r="G17" s="17">
        <f>C17*E17</f>
        <v>99325.27</v>
      </c>
      <c r="H17" s="17">
        <f aca="true" t="shared" si="3" ref="H17:H22">G17-F17</f>
        <v>-3176.14439999999</v>
      </c>
      <c r="I17" s="12"/>
    </row>
    <row r="18" spans="1:9" ht="15">
      <c r="A18" s="5" t="s">
        <v>7</v>
      </c>
      <c r="B18" s="4" t="s">
        <v>10</v>
      </c>
      <c r="C18" s="2">
        <v>811</v>
      </c>
      <c r="D18" s="45">
        <v>19.5126</v>
      </c>
      <c r="E18" s="28">
        <v>43.33</v>
      </c>
      <c r="F18" s="7">
        <f>C18*D18</f>
        <v>15824.718599999998</v>
      </c>
      <c r="G18" s="17">
        <f>C18*E18</f>
        <v>35140.63</v>
      </c>
      <c r="H18" s="17">
        <f t="shared" si="3"/>
        <v>19315.911399999997</v>
      </c>
      <c r="I18" s="12"/>
    </row>
    <row r="19" spans="1:9" ht="15">
      <c r="A19" s="5" t="s">
        <v>8</v>
      </c>
      <c r="B19" s="4" t="s">
        <v>11</v>
      </c>
      <c r="C19" s="2">
        <v>30</v>
      </c>
      <c r="D19" s="45">
        <v>34.5287</v>
      </c>
      <c r="E19" s="28">
        <v>29.4</v>
      </c>
      <c r="F19" s="7">
        <f>C19*D19</f>
        <v>1035.861</v>
      </c>
      <c r="G19" s="17">
        <f>C19*E19</f>
        <v>882</v>
      </c>
      <c r="H19" s="17">
        <f t="shared" si="3"/>
        <v>-153.8610000000001</v>
      </c>
      <c r="I19" s="12"/>
    </row>
    <row r="20" spans="1:9" ht="15">
      <c r="A20" s="5" t="s">
        <v>101</v>
      </c>
      <c r="B20" s="4" t="s">
        <v>99</v>
      </c>
      <c r="C20" s="2">
        <v>300</v>
      </c>
      <c r="D20" s="45">
        <v>50.1289</v>
      </c>
      <c r="E20" s="28">
        <v>39.51</v>
      </c>
      <c r="F20" s="7">
        <f>C20*D20</f>
        <v>15038.67</v>
      </c>
      <c r="G20" s="17">
        <f>C20*E20</f>
        <v>11853</v>
      </c>
      <c r="H20" s="17">
        <f t="shared" si="3"/>
        <v>-3185.67</v>
      </c>
      <c r="I20" s="12"/>
    </row>
    <row r="21" spans="1:9" ht="15">
      <c r="A21" t="s">
        <v>100</v>
      </c>
      <c r="B21" s="4"/>
      <c r="C21" s="53">
        <v>-3</v>
      </c>
      <c r="D21" s="45">
        <v>1.35</v>
      </c>
      <c r="E21" s="28">
        <v>0.5</v>
      </c>
      <c r="F21" s="7">
        <v>-391.25</v>
      </c>
      <c r="G21" s="17">
        <v>-150</v>
      </c>
      <c r="H21" s="17">
        <f t="shared" si="3"/>
        <v>241.25</v>
      </c>
      <c r="I21" s="12"/>
    </row>
    <row r="22" spans="1:9" ht="15">
      <c r="A22" t="s">
        <v>97</v>
      </c>
      <c r="B22" s="4" t="s">
        <v>98</v>
      </c>
      <c r="C22" s="53">
        <v>-2</v>
      </c>
      <c r="D22" s="45">
        <v>25.6</v>
      </c>
      <c r="E22" s="28">
        <v>0.18</v>
      </c>
      <c r="F22" s="7">
        <v>5132.49</v>
      </c>
      <c r="G22" s="17">
        <v>36</v>
      </c>
      <c r="H22" s="17">
        <f t="shared" si="3"/>
        <v>-5096.49</v>
      </c>
      <c r="I22" s="12"/>
    </row>
    <row r="23" spans="1:35" s="25" customFormat="1" ht="15">
      <c r="A23" s="34" t="s">
        <v>59</v>
      </c>
      <c r="B23" s="22"/>
      <c r="C23" s="20"/>
      <c r="D23" s="22"/>
      <c r="E23" s="24"/>
      <c r="F23" s="57">
        <f>SUM(F17:F22)</f>
        <v>139141.90399999998</v>
      </c>
      <c r="G23" s="57">
        <f>SUM(G17:G22)</f>
        <v>147086.9</v>
      </c>
      <c r="H23" s="57">
        <f>SUM(H17:H22)</f>
        <v>7944.9960000000065</v>
      </c>
      <c r="I23" s="20"/>
      <c r="AI23"/>
    </row>
    <row r="24" spans="1:9" ht="15">
      <c r="A24" s="6" t="s">
        <v>17</v>
      </c>
      <c r="B24" s="4"/>
      <c r="C24" s="2"/>
      <c r="D24" s="4"/>
      <c r="E24" s="11"/>
      <c r="F24" s="54">
        <v>-18669.44</v>
      </c>
      <c r="G24" s="54">
        <f>F24</f>
        <v>-18669.44</v>
      </c>
      <c r="H24" s="54">
        <f>G24-F24</f>
        <v>0</v>
      </c>
      <c r="I24" s="12"/>
    </row>
    <row r="25" spans="1:9" ht="15">
      <c r="A25" s="34" t="s">
        <v>60</v>
      </c>
      <c r="B25" s="2"/>
      <c r="C25" s="20"/>
      <c r="D25" s="2"/>
      <c r="E25" s="19"/>
      <c r="F25" s="18">
        <f>SUM(F23:F24)</f>
        <v>120472.46399999998</v>
      </c>
      <c r="G25" s="18">
        <f>SUM(G23:G24)</f>
        <v>128417.45999999999</v>
      </c>
      <c r="H25" s="18">
        <f>SUM(H23:H24)</f>
        <v>7944.9960000000065</v>
      </c>
      <c r="I25" s="12"/>
    </row>
    <row r="26" spans="1:9" ht="15">
      <c r="A26" s="1"/>
      <c r="B26" s="2"/>
      <c r="C26" s="2"/>
      <c r="D26" s="2"/>
      <c r="E26" s="11"/>
      <c r="F26" s="13"/>
      <c r="G26" s="17"/>
      <c r="H26" s="17"/>
      <c r="I26" s="12"/>
    </row>
    <row r="27" spans="1:9" ht="15">
      <c r="A27" s="26" t="s">
        <v>44</v>
      </c>
      <c r="B27" s="2"/>
      <c r="C27" s="2"/>
      <c r="D27" s="2"/>
      <c r="E27" s="11"/>
      <c r="F27" s="13"/>
      <c r="G27" s="17"/>
      <c r="H27" s="17"/>
      <c r="I27" s="12"/>
    </row>
    <row r="28" spans="1:9" ht="15">
      <c r="A28" s="16" t="s">
        <v>42</v>
      </c>
      <c r="B28" s="2"/>
      <c r="C28" s="2"/>
      <c r="D28" s="2"/>
      <c r="E28" s="11"/>
      <c r="F28" s="13"/>
      <c r="G28" s="17"/>
      <c r="H28" s="17"/>
      <c r="I28" s="12"/>
    </row>
    <row r="29" spans="1:9" ht="15">
      <c r="A29" s="5" t="s">
        <v>36</v>
      </c>
      <c r="B29" s="4" t="s">
        <v>37</v>
      </c>
      <c r="C29" s="2">
        <v>728</v>
      </c>
      <c r="D29" s="13">
        <v>75.55</v>
      </c>
      <c r="E29" s="28">
        <v>101.11</v>
      </c>
      <c r="F29" s="7">
        <f>C29*D29</f>
        <v>55000.4</v>
      </c>
      <c r="G29" s="17">
        <f>C29*E29</f>
        <v>73608.08</v>
      </c>
      <c r="H29" s="17">
        <f>G29-F29</f>
        <v>18607.68</v>
      </c>
      <c r="I29" s="12"/>
    </row>
    <row r="30" spans="1:9" ht="15">
      <c r="A30" s="14" t="s">
        <v>45</v>
      </c>
      <c r="B30" s="12" t="s">
        <v>46</v>
      </c>
      <c r="C30" s="2">
        <v>152</v>
      </c>
      <c r="D30" s="15">
        <v>92.35</v>
      </c>
      <c r="E30" s="28">
        <v>99.19</v>
      </c>
      <c r="F30" s="7">
        <f>C30*D30</f>
        <v>14037.199999999999</v>
      </c>
      <c r="G30" s="17">
        <f>C30*E30</f>
        <v>15076.88</v>
      </c>
      <c r="H30" s="17">
        <f>G30-F30</f>
        <v>1039.6800000000003</v>
      </c>
      <c r="I30" s="12"/>
    </row>
    <row r="31" spans="1:9" s="25" customFormat="1" ht="15">
      <c r="A31" s="34" t="s">
        <v>57</v>
      </c>
      <c r="B31" s="20"/>
      <c r="C31" s="20"/>
      <c r="D31" s="21"/>
      <c r="E31" s="24"/>
      <c r="F31" s="57">
        <f>SUM(F29:F30)</f>
        <v>69037.6</v>
      </c>
      <c r="G31" s="57">
        <f>SUM(G29:G30)</f>
        <v>88684.96</v>
      </c>
      <c r="H31" s="57">
        <f>SUM(H29:H30)</f>
        <v>19647.36</v>
      </c>
      <c r="I31" s="20"/>
    </row>
    <row r="32" spans="1:9" ht="15">
      <c r="A32" s="6" t="s">
        <v>17</v>
      </c>
      <c r="B32" s="12"/>
      <c r="C32" s="2"/>
      <c r="D32" s="2"/>
      <c r="E32" s="28"/>
      <c r="F32" s="7">
        <v>10475.79</v>
      </c>
      <c r="G32" s="7">
        <f>F32</f>
        <v>10475.79</v>
      </c>
      <c r="H32" s="17">
        <f>G32-F32</f>
        <v>0</v>
      </c>
      <c r="I32" s="12"/>
    </row>
    <row r="33" spans="1:9" ht="15">
      <c r="A33" s="34" t="s">
        <v>58</v>
      </c>
      <c r="B33" s="2"/>
      <c r="C33" s="20"/>
      <c r="D33" s="2"/>
      <c r="E33" s="24"/>
      <c r="F33" s="18">
        <f>SUM(F31:F32)</f>
        <v>79513.39000000001</v>
      </c>
      <c r="G33" s="18">
        <f>SUM(G31:G32)</f>
        <v>99160.75</v>
      </c>
      <c r="H33" s="18">
        <f>SUM(H31:H32)</f>
        <v>19647.36</v>
      </c>
      <c r="I33" s="12"/>
    </row>
    <row r="34" spans="1:9" ht="15">
      <c r="A34" s="1"/>
      <c r="B34" s="2"/>
      <c r="C34" s="2"/>
      <c r="D34" s="2"/>
      <c r="E34" s="28"/>
      <c r="F34" s="13"/>
      <c r="G34" s="17"/>
      <c r="H34" s="17"/>
      <c r="I34" s="12"/>
    </row>
    <row r="35" spans="1:9" ht="15">
      <c r="A35" s="26" t="s">
        <v>48</v>
      </c>
      <c r="B35" s="2"/>
      <c r="C35" s="2"/>
      <c r="D35" s="2"/>
      <c r="E35" s="28"/>
      <c r="F35" s="13"/>
      <c r="G35" s="17"/>
      <c r="H35" s="17"/>
      <c r="I35" s="12"/>
    </row>
    <row r="36" spans="1:9" ht="15">
      <c r="A36" s="16" t="s">
        <v>42</v>
      </c>
      <c r="B36" s="2"/>
      <c r="C36" s="2"/>
      <c r="D36" s="2"/>
      <c r="E36" s="28"/>
      <c r="F36" s="13"/>
      <c r="G36" s="17"/>
      <c r="H36" s="17"/>
      <c r="I36" s="12"/>
    </row>
    <row r="37" spans="1:9" ht="15">
      <c r="A37" s="5" t="s">
        <v>2</v>
      </c>
      <c r="B37" s="4" t="s">
        <v>12</v>
      </c>
      <c r="C37" s="2">
        <v>339</v>
      </c>
      <c r="D37" s="15">
        <v>54.48</v>
      </c>
      <c r="E37" s="28">
        <v>53.93</v>
      </c>
      <c r="F37" s="7">
        <f>C37*D37</f>
        <v>18468.719999999998</v>
      </c>
      <c r="G37" s="17">
        <f>C37*E37</f>
        <v>18282.27</v>
      </c>
      <c r="H37" s="17">
        <f>G37-F37</f>
        <v>-186.4499999999971</v>
      </c>
      <c r="I37" s="12"/>
    </row>
    <row r="38" spans="1:9" ht="15">
      <c r="A38" s="6" t="s">
        <v>38</v>
      </c>
      <c r="B38" s="4" t="s">
        <v>13</v>
      </c>
      <c r="C38" s="8">
        <v>118</v>
      </c>
      <c r="D38" s="15">
        <v>51.03</v>
      </c>
      <c r="E38" s="28">
        <v>52.32</v>
      </c>
      <c r="F38" s="7">
        <f>C38*D38</f>
        <v>6021.54</v>
      </c>
      <c r="G38" s="17">
        <f>C38*E38</f>
        <v>6173.76</v>
      </c>
      <c r="H38" s="17">
        <f>G38-F38</f>
        <v>152.22000000000025</v>
      </c>
      <c r="I38" s="12"/>
    </row>
    <row r="39" spans="1:9" ht="15">
      <c r="A39" s="6" t="s">
        <v>39</v>
      </c>
      <c r="B39" s="4" t="s">
        <v>40</v>
      </c>
      <c r="C39" s="2">
        <v>400</v>
      </c>
      <c r="D39" s="15">
        <v>75.02</v>
      </c>
      <c r="E39" s="28">
        <v>93.44</v>
      </c>
      <c r="F39" s="7">
        <f>C39*D39</f>
        <v>30008</v>
      </c>
      <c r="G39" s="17">
        <f>C39*E39</f>
        <v>37376</v>
      </c>
      <c r="H39" s="17">
        <f>G39-F39</f>
        <v>7368</v>
      </c>
      <c r="I39" s="12"/>
    </row>
    <row r="40" spans="1:9" ht="15">
      <c r="A40" s="14" t="s">
        <v>47</v>
      </c>
      <c r="B40" s="12" t="s">
        <v>23</v>
      </c>
      <c r="C40" s="2">
        <v>285</v>
      </c>
      <c r="D40" s="15">
        <v>45.87</v>
      </c>
      <c r="E40" s="28">
        <v>45.25</v>
      </c>
      <c r="F40" s="7">
        <f>C40*D40</f>
        <v>13072.949999999999</v>
      </c>
      <c r="G40" s="17">
        <f>C40*E40</f>
        <v>12896.25</v>
      </c>
      <c r="H40" s="17">
        <f>G40-F40</f>
        <v>-176.6999999999989</v>
      </c>
      <c r="I40" s="12"/>
    </row>
    <row r="41" spans="1:9" s="25" customFormat="1" ht="15">
      <c r="A41" s="34" t="s">
        <v>57</v>
      </c>
      <c r="B41" s="20"/>
      <c r="C41" s="20"/>
      <c r="D41" s="21"/>
      <c r="E41" s="24"/>
      <c r="F41" s="57">
        <f>SUM(F37:F40)</f>
        <v>67571.20999999999</v>
      </c>
      <c r="G41" s="57">
        <f>SUM(G37:G40)</f>
        <v>74728.28</v>
      </c>
      <c r="H41" s="57">
        <f>SUM(H37:H40)</f>
        <v>7157.070000000004</v>
      </c>
      <c r="I41" s="20"/>
    </row>
    <row r="42" spans="1:9" ht="15">
      <c r="A42" s="6" t="s">
        <v>17</v>
      </c>
      <c r="B42" s="12"/>
      <c r="C42" s="2"/>
      <c r="D42" s="15"/>
      <c r="E42" s="28"/>
      <c r="F42" s="7">
        <v>372.21</v>
      </c>
      <c r="G42" s="17">
        <f>F42</f>
        <v>372.21</v>
      </c>
      <c r="H42" s="17">
        <f>G42-F42</f>
        <v>0</v>
      </c>
      <c r="I42" s="12"/>
    </row>
    <row r="43" spans="1:9" ht="15">
      <c r="A43" s="34" t="s">
        <v>58</v>
      </c>
      <c r="B43" s="2"/>
      <c r="C43" s="20"/>
      <c r="D43" s="2"/>
      <c r="E43" s="24"/>
      <c r="F43" s="18">
        <f>SUM(F41:F42)</f>
        <v>67943.42</v>
      </c>
      <c r="G43" s="18">
        <f>SUM(G41:G42)</f>
        <v>75100.49</v>
      </c>
      <c r="H43" s="18">
        <f>SUM(H41:H42)</f>
        <v>7157.070000000004</v>
      </c>
      <c r="I43" s="12"/>
    </row>
    <row r="44" spans="1:9" ht="15">
      <c r="A44" s="1"/>
      <c r="B44" s="2"/>
      <c r="C44" s="2"/>
      <c r="D44" s="2"/>
      <c r="E44" s="28"/>
      <c r="F44" s="13"/>
      <c r="G44" s="17"/>
      <c r="H44" s="17"/>
      <c r="I44" s="12"/>
    </row>
    <row r="45" spans="1:9" ht="15">
      <c r="A45" s="26" t="s">
        <v>49</v>
      </c>
      <c r="B45" s="2"/>
      <c r="C45" s="2"/>
      <c r="D45" s="2"/>
      <c r="E45" s="28"/>
      <c r="F45" s="13"/>
      <c r="G45" s="17"/>
      <c r="H45" s="17"/>
      <c r="I45" s="12"/>
    </row>
    <row r="46" spans="1:9" ht="15">
      <c r="A46" s="16" t="s">
        <v>43</v>
      </c>
      <c r="B46" s="2"/>
      <c r="C46" s="2"/>
      <c r="D46" s="2"/>
      <c r="E46" s="28"/>
      <c r="F46" s="13"/>
      <c r="G46" s="17"/>
      <c r="H46" s="17"/>
      <c r="I46" s="12"/>
    </row>
    <row r="47" spans="1:8" ht="15">
      <c r="A47" s="5" t="s">
        <v>18</v>
      </c>
      <c r="B47" s="4" t="s">
        <v>23</v>
      </c>
      <c r="C47" s="3">
        <v>566</v>
      </c>
      <c r="D47" s="4">
        <v>34.24</v>
      </c>
      <c r="E47" s="28">
        <v>28.54</v>
      </c>
      <c r="F47" s="7">
        <f aca="true" t="shared" si="4" ref="F47:F55">C47*D47</f>
        <v>19379.84</v>
      </c>
      <c r="G47" s="17">
        <f aca="true" t="shared" si="5" ref="G47:G55">C47*E47</f>
        <v>16153.64</v>
      </c>
      <c r="H47" s="17">
        <f aca="true" t="shared" si="6" ref="H47:H55">G47-F47</f>
        <v>-3226.2000000000007</v>
      </c>
    </row>
    <row r="48" spans="1:8" ht="15">
      <c r="A48" s="5" t="s">
        <v>6</v>
      </c>
      <c r="B48" s="4" t="s">
        <v>9</v>
      </c>
      <c r="C48" s="3">
        <v>327</v>
      </c>
      <c r="D48" s="4">
        <v>75.51</v>
      </c>
      <c r="E48" s="28">
        <v>108.79</v>
      </c>
      <c r="F48" s="7">
        <f t="shared" si="4"/>
        <v>24691.77</v>
      </c>
      <c r="G48" s="17">
        <f t="shared" si="5"/>
        <v>35574.33</v>
      </c>
      <c r="H48" s="17">
        <f t="shared" si="6"/>
        <v>10882.560000000001</v>
      </c>
    </row>
    <row r="49" spans="1:8" ht="15">
      <c r="A49" s="5" t="s">
        <v>19</v>
      </c>
      <c r="B49" s="4" t="s">
        <v>20</v>
      </c>
      <c r="C49" s="3">
        <v>417</v>
      </c>
      <c r="D49" s="4">
        <v>62.32</v>
      </c>
      <c r="E49" s="28">
        <v>59.52</v>
      </c>
      <c r="F49" s="7">
        <f t="shared" si="4"/>
        <v>25987.44</v>
      </c>
      <c r="G49" s="17">
        <f t="shared" si="5"/>
        <v>24819.84</v>
      </c>
      <c r="H49" s="17">
        <f t="shared" si="6"/>
        <v>-1167.5999999999985</v>
      </c>
    </row>
    <row r="50" spans="1:8" ht="15">
      <c r="A50" s="5" t="s">
        <v>22</v>
      </c>
      <c r="B50" s="4" t="s">
        <v>21</v>
      </c>
      <c r="C50" s="3">
        <v>326</v>
      </c>
      <c r="D50" s="4">
        <v>70.02</v>
      </c>
      <c r="E50" s="28">
        <v>79.48</v>
      </c>
      <c r="F50" s="7">
        <f t="shared" si="4"/>
        <v>22826.52</v>
      </c>
      <c r="G50" s="17">
        <f t="shared" si="5"/>
        <v>25910.48</v>
      </c>
      <c r="H50" s="17">
        <f t="shared" si="6"/>
        <v>3083.959999999999</v>
      </c>
    </row>
    <row r="51" spans="1:8" ht="15">
      <c r="A51" s="5" t="s">
        <v>29</v>
      </c>
      <c r="B51" s="4" t="s">
        <v>24</v>
      </c>
      <c r="C51" s="3">
        <v>326</v>
      </c>
      <c r="D51" s="4">
        <v>101.44</v>
      </c>
      <c r="E51" s="28">
        <v>129.05</v>
      </c>
      <c r="F51" s="7">
        <f t="shared" si="4"/>
        <v>33069.44</v>
      </c>
      <c r="G51" s="17">
        <f t="shared" si="5"/>
        <v>42070.3</v>
      </c>
      <c r="H51" s="17">
        <f t="shared" si="6"/>
        <v>9000.86</v>
      </c>
    </row>
    <row r="52" spans="1:8" ht="15">
      <c r="A52" s="5" t="s">
        <v>30</v>
      </c>
      <c r="B52" s="4" t="s">
        <v>25</v>
      </c>
      <c r="C52" s="3">
        <v>509</v>
      </c>
      <c r="D52" s="4">
        <v>52.22</v>
      </c>
      <c r="E52" s="28">
        <v>74.14</v>
      </c>
      <c r="F52" s="7">
        <f t="shared" si="4"/>
        <v>26579.98</v>
      </c>
      <c r="G52" s="17">
        <f t="shared" si="5"/>
        <v>37737.26</v>
      </c>
      <c r="H52" s="17">
        <f t="shared" si="6"/>
        <v>11157.280000000002</v>
      </c>
    </row>
    <row r="53" spans="1:8" ht="15">
      <c r="A53" s="5" t="s">
        <v>31</v>
      </c>
      <c r="B53" s="4" t="s">
        <v>26</v>
      </c>
      <c r="C53" s="3">
        <v>396</v>
      </c>
      <c r="D53" s="4">
        <v>152.72</v>
      </c>
      <c r="E53" s="28">
        <v>190.54</v>
      </c>
      <c r="F53" s="7">
        <f t="shared" si="4"/>
        <v>60477.12</v>
      </c>
      <c r="G53" s="17">
        <f t="shared" si="5"/>
        <v>75453.84</v>
      </c>
      <c r="H53" s="17">
        <f t="shared" si="6"/>
        <v>14976.719999999994</v>
      </c>
    </row>
    <row r="54" spans="1:8" ht="15">
      <c r="A54" s="5" t="s">
        <v>32</v>
      </c>
      <c r="B54" s="4" t="s">
        <v>27</v>
      </c>
      <c r="C54" s="3">
        <v>543</v>
      </c>
      <c r="D54" s="4">
        <v>53.39</v>
      </c>
      <c r="E54" s="28">
        <v>56.22</v>
      </c>
      <c r="F54" s="7">
        <f t="shared" si="4"/>
        <v>28990.77</v>
      </c>
      <c r="G54" s="17">
        <f t="shared" si="5"/>
        <v>30527.46</v>
      </c>
      <c r="H54" s="17">
        <f t="shared" si="6"/>
        <v>1536.6899999999987</v>
      </c>
    </row>
    <row r="55" spans="1:8" ht="15">
      <c r="A55" s="5" t="s">
        <v>33</v>
      </c>
      <c r="B55" s="4" t="s">
        <v>28</v>
      </c>
      <c r="C55" s="3">
        <v>422</v>
      </c>
      <c r="D55" s="4">
        <v>59.92</v>
      </c>
      <c r="E55" s="28">
        <v>93.15</v>
      </c>
      <c r="F55" s="7">
        <f t="shared" si="4"/>
        <v>25286.24</v>
      </c>
      <c r="G55" s="17">
        <f t="shared" si="5"/>
        <v>39309.3</v>
      </c>
      <c r="H55" s="17">
        <f t="shared" si="6"/>
        <v>14023.060000000001</v>
      </c>
    </row>
    <row r="56" spans="1:8" ht="15">
      <c r="A56" s="34" t="s">
        <v>59</v>
      </c>
      <c r="B56" s="4"/>
      <c r="C56" s="3"/>
      <c r="D56" s="4"/>
      <c r="E56" s="28"/>
      <c r="F56" s="57">
        <f>SUM(F47:F55)</f>
        <v>267289.12</v>
      </c>
      <c r="G56" s="57">
        <f>SUM(G47:G55)</f>
        <v>327556.45</v>
      </c>
      <c r="H56" s="57">
        <f>SUM(H47:H55)</f>
        <v>60267.33</v>
      </c>
    </row>
    <row r="57" spans="1:8" ht="15">
      <c r="A57" s="6" t="s">
        <v>17</v>
      </c>
      <c r="B57" s="4"/>
      <c r="C57" s="3"/>
      <c r="D57" s="5"/>
      <c r="E57" s="32"/>
      <c r="F57" s="4">
        <v>1056.48</v>
      </c>
      <c r="G57" s="7">
        <f>F57</f>
        <v>1056.48</v>
      </c>
      <c r="H57" s="17">
        <f>G57-F57</f>
        <v>0</v>
      </c>
    </row>
    <row r="58" spans="1:8" ht="15">
      <c r="A58" s="34" t="s">
        <v>60</v>
      </c>
      <c r="B58" s="4"/>
      <c r="C58" s="19"/>
      <c r="D58" s="5"/>
      <c r="E58" s="33"/>
      <c r="F58" s="57">
        <f>SUM(F56:F57)</f>
        <v>268345.6</v>
      </c>
      <c r="G58" s="57">
        <f>SUM(G56:G57)</f>
        <v>328612.93</v>
      </c>
      <c r="H58" s="57">
        <f>SUM(H56:H57)</f>
        <v>60267.33</v>
      </c>
    </row>
    <row r="59" spans="3:6" ht="15">
      <c r="C59" s="3"/>
      <c r="E59" s="32"/>
      <c r="F59" s="5"/>
    </row>
    <row r="60" spans="1:6" ht="15">
      <c r="A60" s="26" t="s">
        <v>50</v>
      </c>
      <c r="C60" s="3"/>
      <c r="E60" s="32"/>
      <c r="F60" s="5"/>
    </row>
    <row r="61" spans="1:6" ht="15">
      <c r="A61" s="16" t="s">
        <v>42</v>
      </c>
      <c r="C61" s="3"/>
      <c r="E61" s="32"/>
      <c r="F61" s="5"/>
    </row>
    <row r="62" spans="1:8" ht="15">
      <c r="A62" s="6" t="s">
        <v>38</v>
      </c>
      <c r="B62" s="4" t="s">
        <v>13</v>
      </c>
      <c r="C62" s="8">
        <v>68</v>
      </c>
      <c r="D62" s="44">
        <v>54.3722</v>
      </c>
      <c r="E62" s="46">
        <v>52.32</v>
      </c>
      <c r="F62" s="7">
        <f>C62*D62</f>
        <v>3697.3096</v>
      </c>
      <c r="G62" s="17">
        <f>C62*E62</f>
        <v>3557.76</v>
      </c>
      <c r="H62" s="17">
        <f>G62-F62</f>
        <v>-139.54959999999983</v>
      </c>
    </row>
    <row r="63" spans="1:8" s="29" customFormat="1" ht="15">
      <c r="A63" s="14" t="s">
        <v>64</v>
      </c>
      <c r="B63" s="27" t="s">
        <v>65</v>
      </c>
      <c r="C63" s="3">
        <v>434</v>
      </c>
      <c r="D63" s="47">
        <v>52.2484</v>
      </c>
      <c r="E63" s="47">
        <v>42.41</v>
      </c>
      <c r="F63" s="7">
        <f>C63*D63</f>
        <v>22675.8056</v>
      </c>
      <c r="G63" s="17">
        <f>C63*E63</f>
        <v>18405.94</v>
      </c>
      <c r="H63" s="17">
        <f>G63-F63</f>
        <v>-4269.865600000001</v>
      </c>
    </row>
    <row r="64" spans="1:8" s="25" customFormat="1" ht="15">
      <c r="A64" s="34" t="s">
        <v>57</v>
      </c>
      <c r="B64" s="36"/>
      <c r="C64" s="36"/>
      <c r="D64" s="51"/>
      <c r="E64" s="51"/>
      <c r="F64" s="57">
        <f>SUM(F62:F63)</f>
        <v>26373.1152</v>
      </c>
      <c r="G64" s="57">
        <f>SUM(G62:G63)</f>
        <v>21963.699999999997</v>
      </c>
      <c r="H64" s="57">
        <f>SUM(H62:H63)</f>
        <v>-4409.415200000001</v>
      </c>
    </row>
    <row r="65" spans="1:8" ht="15">
      <c r="A65" s="5" t="s">
        <v>17</v>
      </c>
      <c r="C65" s="3"/>
      <c r="D65" s="46"/>
      <c r="E65" s="46"/>
      <c r="F65" s="4">
        <v>46.4</v>
      </c>
      <c r="G65" s="7">
        <f>F65</f>
        <v>46.4</v>
      </c>
      <c r="H65" s="17">
        <f>G65-F65</f>
        <v>0</v>
      </c>
    </row>
    <row r="66" spans="1:8" s="25" customFormat="1" ht="15">
      <c r="A66" s="34" t="s">
        <v>58</v>
      </c>
      <c r="B66" s="36"/>
      <c r="C66" s="36"/>
      <c r="D66" s="51"/>
      <c r="E66" s="51"/>
      <c r="F66" s="57">
        <f>F64+F65</f>
        <v>26419.5152</v>
      </c>
      <c r="G66" s="57">
        <f>G64+G65</f>
        <v>22010.1</v>
      </c>
      <c r="H66" s="57">
        <f>H64+H65</f>
        <v>-4409.415200000001</v>
      </c>
    </row>
    <row r="67" spans="1:6" ht="15">
      <c r="A67" s="16"/>
      <c r="C67" s="3"/>
      <c r="D67" s="52"/>
      <c r="E67" s="52"/>
      <c r="F67" s="5"/>
    </row>
    <row r="68" spans="1:6" ht="15">
      <c r="A68" s="16" t="s">
        <v>43</v>
      </c>
      <c r="C68" s="3"/>
      <c r="D68" s="52"/>
      <c r="E68" s="52"/>
      <c r="F68" s="5"/>
    </row>
    <row r="69" spans="1:8" s="29" customFormat="1" ht="15">
      <c r="A69" s="14" t="s">
        <v>55</v>
      </c>
      <c r="B69" s="27" t="s">
        <v>56</v>
      </c>
      <c r="C69" s="3">
        <v>310</v>
      </c>
      <c r="D69" s="47">
        <v>79.0601</v>
      </c>
      <c r="E69" s="47">
        <v>96.07</v>
      </c>
      <c r="F69" s="7">
        <f>C69*D69</f>
        <v>24508.631</v>
      </c>
      <c r="G69" s="17">
        <f>C69*E69</f>
        <v>29781.699999999997</v>
      </c>
      <c r="H69" s="17">
        <f aca="true" t="shared" si="7" ref="H69:H76">G69-F69</f>
        <v>5273.068999999996</v>
      </c>
    </row>
    <row r="70" spans="1:8" ht="15">
      <c r="A70" t="s">
        <v>51</v>
      </c>
      <c r="B70" s="27" t="s">
        <v>53</v>
      </c>
      <c r="C70" s="27">
        <v>410</v>
      </c>
      <c r="D70" s="46">
        <v>33.9725</v>
      </c>
      <c r="E70" s="46">
        <v>42.69</v>
      </c>
      <c r="F70" s="7">
        <f>C70*D70</f>
        <v>13928.724999999999</v>
      </c>
      <c r="G70" s="17">
        <f>C70*E70</f>
        <v>17502.899999999998</v>
      </c>
      <c r="H70" s="17">
        <f t="shared" si="7"/>
        <v>3574.1749999999993</v>
      </c>
    </row>
    <row r="71" spans="1:8" s="29" customFormat="1" ht="15">
      <c r="A71" s="14" t="s">
        <v>63</v>
      </c>
      <c r="B71" s="27" t="s">
        <v>66</v>
      </c>
      <c r="C71" s="3">
        <v>400</v>
      </c>
      <c r="D71" s="47">
        <v>124.2449</v>
      </c>
      <c r="E71" s="47">
        <v>188.49</v>
      </c>
      <c r="F71" s="7">
        <f>C71*D71</f>
        <v>49697.96</v>
      </c>
      <c r="G71" s="17">
        <f>C71*E71</f>
        <v>75396</v>
      </c>
      <c r="H71" s="17">
        <f t="shared" si="7"/>
        <v>25698.04</v>
      </c>
    </row>
    <row r="72" spans="1:8" s="29" customFormat="1" ht="15">
      <c r="A72" s="37" t="s">
        <v>67</v>
      </c>
      <c r="B72" s="27" t="s">
        <v>68</v>
      </c>
      <c r="C72" s="3">
        <v>244</v>
      </c>
      <c r="D72" s="47">
        <v>70.8826</v>
      </c>
      <c r="E72" s="47">
        <v>101.57</v>
      </c>
      <c r="F72" s="7">
        <f>C72*D72</f>
        <v>17295.3544</v>
      </c>
      <c r="G72" s="17">
        <f>C72*E72</f>
        <v>24783.079999999998</v>
      </c>
      <c r="H72" s="17">
        <f>G72-F72</f>
        <v>7487.725599999998</v>
      </c>
    </row>
    <row r="73" spans="1:8" ht="15">
      <c r="A73" t="s">
        <v>52</v>
      </c>
      <c r="B73" s="27" t="s">
        <v>54</v>
      </c>
      <c r="C73" s="27">
        <v>411</v>
      </c>
      <c r="D73" s="46">
        <v>121.6525</v>
      </c>
      <c r="E73" s="46">
        <v>101.57</v>
      </c>
      <c r="F73" s="7">
        <f>C73*D73</f>
        <v>49999.1775</v>
      </c>
      <c r="G73" s="17">
        <f>C73*E73</f>
        <v>41745.27</v>
      </c>
      <c r="H73" s="17">
        <f t="shared" si="7"/>
        <v>-8253.907500000001</v>
      </c>
    </row>
    <row r="74" spans="1:8" ht="15">
      <c r="A74" s="37" t="s">
        <v>118</v>
      </c>
      <c r="C74" s="50">
        <v>-4</v>
      </c>
      <c r="D74" s="47">
        <v>0.9</v>
      </c>
      <c r="E74" s="46">
        <v>0.03</v>
      </c>
      <c r="F74" s="7">
        <v>-345</v>
      </c>
      <c r="G74" s="17">
        <v>-12</v>
      </c>
      <c r="H74" s="17">
        <f>G74-F74</f>
        <v>333</v>
      </c>
    </row>
    <row r="75" spans="1:8" s="25" customFormat="1" ht="15">
      <c r="A75" s="34" t="s">
        <v>59</v>
      </c>
      <c r="B75" s="36"/>
      <c r="C75" s="30"/>
      <c r="D75" s="35"/>
      <c r="E75" s="24"/>
      <c r="F75" s="57">
        <f>SUM(F69:F74)</f>
        <v>155084.8479</v>
      </c>
      <c r="G75" s="57">
        <f>SUM(G69:G74)</f>
        <v>189196.94999999998</v>
      </c>
      <c r="H75" s="57">
        <f>SUM(H69:H74)</f>
        <v>34112.1021</v>
      </c>
    </row>
    <row r="76" spans="1:8" ht="15">
      <c r="A76" s="6" t="s">
        <v>17</v>
      </c>
      <c r="C76" s="27"/>
      <c r="D76" s="31"/>
      <c r="E76" s="28"/>
      <c r="F76" s="7">
        <v>1849.16</v>
      </c>
      <c r="G76" s="7">
        <f>F76</f>
        <v>1849.16</v>
      </c>
      <c r="H76" s="17">
        <f t="shared" si="7"/>
        <v>0</v>
      </c>
    </row>
    <row r="77" spans="1:8" s="25" customFormat="1" ht="15">
      <c r="A77" s="34" t="s">
        <v>60</v>
      </c>
      <c r="B77" s="36"/>
      <c r="C77" s="30"/>
      <c r="D77" s="30"/>
      <c r="E77" s="30"/>
      <c r="F77" s="57">
        <f>SUM(F75:F76)</f>
        <v>156934.0079</v>
      </c>
      <c r="G77" s="57">
        <f>SUM(G75:G76)</f>
        <v>191046.11</v>
      </c>
      <c r="H77" s="57">
        <f>SUM(H75:H76)</f>
        <v>34112.1021</v>
      </c>
    </row>
    <row r="78" spans="1:8" s="25" customFormat="1" ht="15">
      <c r="A78" s="34"/>
      <c r="B78" s="40"/>
      <c r="C78" s="40"/>
      <c r="D78" s="40"/>
      <c r="E78" s="40"/>
      <c r="F78" s="57"/>
      <c r="G78" s="57"/>
      <c r="H78" s="57"/>
    </row>
    <row r="79" spans="1:8" s="25" customFormat="1" ht="15">
      <c r="A79" s="26" t="s">
        <v>69</v>
      </c>
      <c r="B79" s="40"/>
      <c r="C79" s="40"/>
      <c r="D79" s="40"/>
      <c r="E79" s="40"/>
      <c r="F79" s="57"/>
      <c r="G79" s="57"/>
      <c r="H79" s="57"/>
    </row>
    <row r="80" spans="1:9" s="25" customFormat="1" ht="15">
      <c r="A80" s="16" t="s">
        <v>42</v>
      </c>
      <c r="F80" s="23"/>
      <c r="G80" s="23"/>
      <c r="H80" s="23"/>
      <c r="I80" s="29"/>
    </row>
    <row r="81" spans="1:9" s="25" customFormat="1" ht="15">
      <c r="A81" s="5" t="s">
        <v>17</v>
      </c>
      <c r="B81" s="27"/>
      <c r="C81" s="3"/>
      <c r="D81" s="28"/>
      <c r="E81" s="28"/>
      <c r="F81" s="4">
        <v>16003.75</v>
      </c>
      <c r="G81" s="7">
        <f>F81</f>
        <v>16003.75</v>
      </c>
      <c r="H81" s="17">
        <f>G81-F81</f>
        <v>0</v>
      </c>
      <c r="I81" s="29"/>
    </row>
    <row r="82" spans="1:9" s="25" customFormat="1" ht="15">
      <c r="A82" s="34" t="s">
        <v>58</v>
      </c>
      <c r="B82" s="40"/>
      <c r="C82" s="40"/>
      <c r="D82" s="24"/>
      <c r="E82" s="24"/>
      <c r="F82" s="57">
        <f>F79+F81</f>
        <v>16003.75</v>
      </c>
      <c r="G82" s="57">
        <f>G79+G81</f>
        <v>16003.75</v>
      </c>
      <c r="H82" s="57">
        <f>H79+H81</f>
        <v>0</v>
      </c>
      <c r="I82" s="29"/>
    </row>
    <row r="83" spans="1:9" s="25" customFormat="1" ht="15">
      <c r="A83" s="41"/>
      <c r="B83" s="3"/>
      <c r="C83" s="3"/>
      <c r="D83" s="3"/>
      <c r="E83" s="3"/>
      <c r="F83" s="7"/>
      <c r="G83" s="7"/>
      <c r="H83" s="7"/>
      <c r="I83" s="29"/>
    </row>
    <row r="84" spans="1:8" s="25" customFormat="1" ht="15">
      <c r="A84" s="16" t="s">
        <v>43</v>
      </c>
      <c r="C84" s="3"/>
      <c r="D84" s="3"/>
      <c r="E84" s="3"/>
      <c r="F84" s="7"/>
      <c r="G84" s="7"/>
      <c r="H84" s="7"/>
    </row>
    <row r="85" spans="1:8" s="25" customFormat="1" ht="15">
      <c r="A85" s="14" t="s">
        <v>86</v>
      </c>
      <c r="B85" s="3" t="s">
        <v>87</v>
      </c>
      <c r="C85" s="3">
        <v>200</v>
      </c>
      <c r="D85" s="10">
        <v>198.17</v>
      </c>
      <c r="E85" s="10">
        <v>204.18</v>
      </c>
      <c r="F85" s="7">
        <f>C85*D85</f>
        <v>39634</v>
      </c>
      <c r="G85" s="17">
        <f>C85*E85</f>
        <v>40836</v>
      </c>
      <c r="H85" s="17">
        <f>G85-F85</f>
        <v>1202</v>
      </c>
    </row>
    <row r="86" spans="1:8" s="25" customFormat="1" ht="15">
      <c r="A86" s="41" t="s">
        <v>72</v>
      </c>
      <c r="B86" s="3" t="s">
        <v>73</v>
      </c>
      <c r="C86" s="3">
        <v>406</v>
      </c>
      <c r="D86" s="10">
        <v>60.67</v>
      </c>
      <c r="E86" s="10">
        <v>65.15</v>
      </c>
      <c r="F86" s="7">
        <f>C86*D86</f>
        <v>24632.02</v>
      </c>
      <c r="G86" s="17">
        <f>C86*E86</f>
        <v>26450.9</v>
      </c>
      <c r="H86" s="17">
        <f>G86-F86</f>
        <v>1818.880000000001</v>
      </c>
    </row>
    <row r="87" spans="1:8" s="25" customFormat="1" ht="15">
      <c r="A87" s="34" t="s">
        <v>59</v>
      </c>
      <c r="B87" s="40"/>
      <c r="C87" s="40"/>
      <c r="D87" s="35"/>
      <c r="E87" s="24"/>
      <c r="F87" s="57">
        <f>SUM(F85:F86)</f>
        <v>64266.020000000004</v>
      </c>
      <c r="G87" s="57">
        <f>SUM(G85:G86)</f>
        <v>67286.9</v>
      </c>
      <c r="H87" s="18">
        <f>G87-F87</f>
        <v>3020.87999999999</v>
      </c>
    </row>
    <row r="88" spans="1:8" s="25" customFormat="1" ht="15">
      <c r="A88" s="6" t="s">
        <v>17</v>
      </c>
      <c r="B88" s="27"/>
      <c r="C88" s="27"/>
      <c r="D88" s="31"/>
      <c r="E88" s="28"/>
      <c r="F88" s="7">
        <v>0</v>
      </c>
      <c r="G88" s="7">
        <f>F88</f>
        <v>0</v>
      </c>
      <c r="H88" s="17">
        <f>G88-F88</f>
        <v>0</v>
      </c>
    </row>
    <row r="89" spans="1:8" s="25" customFormat="1" ht="15">
      <c r="A89" s="34" t="s">
        <v>60</v>
      </c>
      <c r="B89" s="40"/>
      <c r="C89" s="40"/>
      <c r="D89" s="40"/>
      <c r="E89" s="40"/>
      <c r="F89" s="57">
        <f>SUM(F87:F88)</f>
        <v>64266.020000000004</v>
      </c>
      <c r="G89" s="57">
        <f>SUM(G87:G88)</f>
        <v>67286.9</v>
      </c>
      <c r="H89" s="57">
        <f>SUM(H87:H88)</f>
        <v>3020.87999999999</v>
      </c>
    </row>
    <row r="90" spans="1:8" s="25" customFormat="1" ht="15">
      <c r="A90" s="34"/>
      <c r="B90" s="39"/>
      <c r="C90" s="39"/>
      <c r="D90" s="39"/>
      <c r="E90" s="39"/>
      <c r="F90" s="57"/>
      <c r="G90" s="57"/>
      <c r="H90" s="57"/>
    </row>
    <row r="91" spans="1:8" s="25" customFormat="1" ht="15">
      <c r="A91" s="23" t="s">
        <v>61</v>
      </c>
      <c r="B91" s="39"/>
      <c r="C91" s="39"/>
      <c r="F91" s="57">
        <f>F14+F33+F43+F66+F82</f>
        <v>319145.552</v>
      </c>
      <c r="G91" s="57">
        <f>G14+G33+G43+G66+G82</f>
        <v>350809.3</v>
      </c>
      <c r="H91" s="18">
        <f>G91-F91</f>
        <v>31663.747999999963</v>
      </c>
    </row>
    <row r="92" spans="1:8" s="25" customFormat="1" ht="15">
      <c r="A92" s="23" t="s">
        <v>62</v>
      </c>
      <c r="B92" s="39"/>
      <c r="C92" s="39"/>
      <c r="F92" s="57">
        <f>F25+F58+F77+F89</f>
        <v>610018.0919</v>
      </c>
      <c r="G92" s="57">
        <f>G25+G58+G77+G89</f>
        <v>715363.4</v>
      </c>
      <c r="H92" s="18">
        <f>G92-F92</f>
        <v>105345.30810000002</v>
      </c>
    </row>
    <row r="93" spans="1:8" s="25" customFormat="1" ht="15">
      <c r="A93" s="23"/>
      <c r="B93" s="39"/>
      <c r="C93" s="39"/>
      <c r="F93" s="57"/>
      <c r="G93" s="57"/>
      <c r="H93" s="18"/>
    </row>
    <row r="94" spans="1:8" s="25" customFormat="1" ht="15">
      <c r="A94" s="59" t="s">
        <v>70</v>
      </c>
      <c r="B94" s="59"/>
      <c r="C94" s="59"/>
      <c r="D94" s="59"/>
      <c r="E94" s="59"/>
      <c r="F94" s="59"/>
      <c r="G94" s="59"/>
      <c r="H94" s="59"/>
    </row>
    <row r="95" spans="1:8" s="25" customFormat="1" ht="15">
      <c r="A95" s="34"/>
      <c r="B95" s="39"/>
      <c r="C95" s="39"/>
      <c r="D95" s="39"/>
      <c r="E95" s="39"/>
      <c r="F95" s="57"/>
      <c r="G95" s="57"/>
      <c r="H95" s="57"/>
    </row>
    <row r="96" spans="1:6" ht="15">
      <c r="A96" s="26" t="s">
        <v>71</v>
      </c>
      <c r="C96" s="3"/>
      <c r="F96" s="5"/>
    </row>
    <row r="97" spans="1:8" ht="15">
      <c r="A97" s="16" t="s">
        <v>42</v>
      </c>
      <c r="B97" s="2"/>
      <c r="C97" s="2"/>
      <c r="D97" s="2"/>
      <c r="E97" s="27"/>
      <c r="F97" s="13"/>
      <c r="G97" s="17"/>
      <c r="H97" s="17"/>
    </row>
    <row r="98" spans="1:8" ht="15">
      <c r="A98" s="14" t="s">
        <v>127</v>
      </c>
      <c r="B98" s="12" t="s">
        <v>128</v>
      </c>
      <c r="C98" s="2">
        <v>500</v>
      </c>
      <c r="D98" s="44">
        <v>95.592</v>
      </c>
      <c r="E98" s="28">
        <v>89.19</v>
      </c>
      <c r="F98" s="7">
        <f>C98*D98</f>
        <v>47796</v>
      </c>
      <c r="G98" s="17">
        <f>C98*E98</f>
        <v>44595</v>
      </c>
      <c r="H98" s="17">
        <f>G98-F98</f>
        <v>-3201</v>
      </c>
    </row>
    <row r="99" spans="1:8" ht="15">
      <c r="A99" s="5" t="s">
        <v>125</v>
      </c>
      <c r="B99" s="4" t="s">
        <v>126</v>
      </c>
      <c r="C99" s="2">
        <v>500</v>
      </c>
      <c r="D99" s="48">
        <v>110.784</v>
      </c>
      <c r="E99" s="28">
        <v>101.68</v>
      </c>
      <c r="F99" s="7">
        <f>C99*D99</f>
        <v>55392</v>
      </c>
      <c r="G99" s="17">
        <f>C99*E99</f>
        <v>50840</v>
      </c>
      <c r="H99" s="17">
        <f>G99-F99</f>
        <v>-4552</v>
      </c>
    </row>
    <row r="100" spans="1:8" ht="15">
      <c r="A100" s="5" t="s">
        <v>36</v>
      </c>
      <c r="B100" s="4" t="s">
        <v>37</v>
      </c>
      <c r="C100" s="2">
        <v>403</v>
      </c>
      <c r="D100" s="48">
        <v>98.2648</v>
      </c>
      <c r="E100" s="28">
        <v>101.11</v>
      </c>
      <c r="F100" s="7">
        <f>C100*D100</f>
        <v>39600.7144</v>
      </c>
      <c r="G100" s="17">
        <f>C100*E100</f>
        <v>40747.33</v>
      </c>
      <c r="H100" s="17">
        <f>G100-F100</f>
        <v>1146.6156000000046</v>
      </c>
    </row>
    <row r="101" spans="1:8" ht="15">
      <c r="A101" s="37" t="s">
        <v>64</v>
      </c>
      <c r="B101" s="12" t="s">
        <v>65</v>
      </c>
      <c r="C101" s="2">
        <v>209</v>
      </c>
      <c r="D101" s="44">
        <v>49.2175</v>
      </c>
      <c r="E101" s="10">
        <v>42.41</v>
      </c>
      <c r="F101" s="7">
        <f>C101*D101</f>
        <v>10286.4575</v>
      </c>
      <c r="G101" s="17">
        <f>C101*E101</f>
        <v>8863.689999999999</v>
      </c>
      <c r="H101" s="17">
        <f>G101-F101</f>
        <v>-1422.7675000000017</v>
      </c>
    </row>
    <row r="102" spans="1:8" ht="15">
      <c r="A102" s="34" t="s">
        <v>57</v>
      </c>
      <c r="B102" s="39"/>
      <c r="C102" s="39"/>
      <c r="D102" s="24"/>
      <c r="E102" s="24"/>
      <c r="F102" s="57">
        <f>SUM(F98:F101)</f>
        <v>153075.1719</v>
      </c>
      <c r="G102" s="57">
        <f>SUM(G98:G101)</f>
        <v>145046.02000000002</v>
      </c>
      <c r="H102" s="57">
        <f>SUM(H98:H101)</f>
        <v>-8029.151899999997</v>
      </c>
    </row>
    <row r="103" spans="1:8" ht="15">
      <c r="A103" s="5" t="s">
        <v>17</v>
      </c>
      <c r="C103" s="3"/>
      <c r="D103" s="28"/>
      <c r="E103" s="28"/>
      <c r="F103" s="4">
        <v>0</v>
      </c>
      <c r="G103" s="4">
        <v>0</v>
      </c>
      <c r="H103" s="4">
        <v>0</v>
      </c>
    </row>
    <row r="104" spans="1:8" ht="15">
      <c r="A104" s="34" t="s">
        <v>58</v>
      </c>
      <c r="B104" s="39"/>
      <c r="C104" s="39"/>
      <c r="D104" s="24"/>
      <c r="E104" s="24"/>
      <c r="F104" s="57">
        <f>SUM(F102:F103)</f>
        <v>153075.1719</v>
      </c>
      <c r="G104" s="57">
        <f>SUM(G102:G103)</f>
        <v>145046.02000000002</v>
      </c>
      <c r="H104" s="57">
        <f>SUM(H102:H103)</f>
        <v>-8029.151899999997</v>
      </c>
    </row>
    <row r="105" spans="1:8" ht="15">
      <c r="A105" s="34"/>
      <c r="B105" s="56"/>
      <c r="C105" s="56"/>
      <c r="D105" s="24"/>
      <c r="E105" s="24"/>
      <c r="F105" s="57"/>
      <c r="G105" s="57"/>
      <c r="H105" s="57"/>
    </row>
    <row r="106" spans="1:6" ht="15">
      <c r="A106" s="16" t="s">
        <v>43</v>
      </c>
      <c r="C106" s="3"/>
      <c r="E106" s="32"/>
      <c r="F106" s="5"/>
    </row>
    <row r="107" spans="1:8" ht="15">
      <c r="A107" s="14" t="s">
        <v>116</v>
      </c>
      <c r="B107" s="27" t="s">
        <v>117</v>
      </c>
      <c r="C107" s="3">
        <v>150</v>
      </c>
      <c r="D107" s="46">
        <v>200.1497</v>
      </c>
      <c r="E107" s="28">
        <v>167.03</v>
      </c>
      <c r="F107" s="7">
        <f>C107*D107</f>
        <v>30022.454999999998</v>
      </c>
      <c r="G107" s="17">
        <f>C107*E107</f>
        <v>25054.5</v>
      </c>
      <c r="H107" s="17">
        <f>G107-F107</f>
        <v>-4967.954999999998</v>
      </c>
    </row>
    <row r="108" spans="1:8" ht="15">
      <c r="A108" s="14" t="s">
        <v>112</v>
      </c>
      <c r="B108" s="27" t="s">
        <v>113</v>
      </c>
      <c r="C108" s="3">
        <v>250</v>
      </c>
      <c r="D108" s="49">
        <v>143.61</v>
      </c>
      <c r="E108" s="10">
        <v>140.04</v>
      </c>
      <c r="F108" s="7">
        <f>C108*D108</f>
        <v>35902.5</v>
      </c>
      <c r="G108" s="17">
        <f>C108*E108</f>
        <v>35010</v>
      </c>
      <c r="H108" s="17">
        <f>G108-F108</f>
        <v>-892.5</v>
      </c>
    </row>
    <row r="109" spans="1:8" ht="15">
      <c r="A109" s="37" t="s">
        <v>106</v>
      </c>
      <c r="B109" s="27" t="s">
        <v>107</v>
      </c>
      <c r="C109" s="3">
        <v>200</v>
      </c>
      <c r="D109" s="49">
        <v>175.8799</v>
      </c>
      <c r="E109" s="10">
        <v>170.95</v>
      </c>
      <c r="F109" s="7">
        <f>C109*D109</f>
        <v>35175.979999999996</v>
      </c>
      <c r="G109" s="17">
        <f>C109*E109</f>
        <v>34190</v>
      </c>
      <c r="H109" s="17">
        <f>G109-F109</f>
        <v>-985.9799999999959</v>
      </c>
    </row>
    <row r="110" spans="1:8" ht="15">
      <c r="A110" s="14" t="s">
        <v>104</v>
      </c>
      <c r="B110" s="27" t="s">
        <v>105</v>
      </c>
      <c r="C110" s="3">
        <v>301</v>
      </c>
      <c r="D110" s="49">
        <v>126.1058</v>
      </c>
      <c r="E110" s="10">
        <v>106.44</v>
      </c>
      <c r="F110" s="7">
        <f>C110*D110</f>
        <v>37957.8458</v>
      </c>
      <c r="G110" s="17">
        <f>C110*E110</f>
        <v>32038.44</v>
      </c>
      <c r="H110" s="17">
        <f>G110-F110</f>
        <v>-5919.405800000004</v>
      </c>
    </row>
    <row r="111" spans="1:8" ht="15">
      <c r="A111" s="34" t="s">
        <v>59</v>
      </c>
      <c r="B111" s="56"/>
      <c r="C111" s="56"/>
      <c r="D111" s="35"/>
      <c r="E111" s="24"/>
      <c r="F111" s="57">
        <f>SUM(F107:F110)</f>
        <v>139058.7808</v>
      </c>
      <c r="G111" s="57">
        <f>SUM(G107:G110)</f>
        <v>126292.94</v>
      </c>
      <c r="H111" s="57">
        <f>SUM(H107:H110)</f>
        <v>-12765.840799999998</v>
      </c>
    </row>
    <row r="112" spans="1:8" ht="15">
      <c r="A112" s="6" t="s">
        <v>17</v>
      </c>
      <c r="C112" s="27"/>
      <c r="D112" s="31"/>
      <c r="E112" s="28"/>
      <c r="F112" s="7">
        <v>0</v>
      </c>
      <c r="G112" s="17">
        <v>0</v>
      </c>
      <c r="H112" s="17">
        <f>G112-F112</f>
        <v>0</v>
      </c>
    </row>
    <row r="113" spans="1:8" ht="15">
      <c r="A113" s="34" t="s">
        <v>60</v>
      </c>
      <c r="B113" s="56"/>
      <c r="C113" s="56"/>
      <c r="D113" s="56"/>
      <c r="E113" s="56"/>
      <c r="F113" s="57">
        <f>SUM(F111:F112)</f>
        <v>139058.7808</v>
      </c>
      <c r="G113" s="57">
        <f>SUM(G111:G112)</f>
        <v>126292.94</v>
      </c>
      <c r="H113" s="57">
        <f>SUM(H111:H112)</f>
        <v>-12765.840799999998</v>
      </c>
    </row>
    <row r="114" spans="1:8" ht="15">
      <c r="A114" s="34"/>
      <c r="B114" s="42"/>
      <c r="C114" s="42"/>
      <c r="D114" s="24"/>
      <c r="E114" s="24"/>
      <c r="F114" s="57"/>
      <c r="G114" s="57"/>
      <c r="H114" s="57"/>
    </row>
    <row r="115" spans="1:8" ht="15">
      <c r="A115" s="26" t="s">
        <v>79</v>
      </c>
      <c r="B115" s="4"/>
      <c r="C115" s="2"/>
      <c r="D115" s="13"/>
      <c r="E115" s="28"/>
      <c r="G115" s="17"/>
      <c r="H115" s="17"/>
    </row>
    <row r="116" spans="1:6" ht="15">
      <c r="A116" s="16" t="s">
        <v>43</v>
      </c>
      <c r="C116" s="3"/>
      <c r="E116" s="32"/>
      <c r="F116" s="5"/>
    </row>
    <row r="117" spans="1:8" s="29" customFormat="1" ht="15">
      <c r="A117" s="5" t="s">
        <v>33</v>
      </c>
      <c r="B117" s="27" t="s">
        <v>28</v>
      </c>
      <c r="C117" s="3">
        <v>406</v>
      </c>
      <c r="D117" s="49">
        <v>88.9046</v>
      </c>
      <c r="E117" s="10">
        <v>93.15</v>
      </c>
      <c r="F117" s="7">
        <f>C117*D117</f>
        <v>36095.2676</v>
      </c>
      <c r="G117" s="17">
        <f>C117*E117</f>
        <v>37818.9</v>
      </c>
      <c r="H117" s="17">
        <f>G117-F117</f>
        <v>1723.6324000000022</v>
      </c>
    </row>
    <row r="118" spans="1:8" s="25" customFormat="1" ht="15">
      <c r="A118" s="34" t="s">
        <v>59</v>
      </c>
      <c r="B118" s="39"/>
      <c r="C118" s="39"/>
      <c r="D118" s="35"/>
      <c r="E118" s="24"/>
      <c r="F118" s="57">
        <f>SUM(F117:F117)</f>
        <v>36095.2676</v>
      </c>
      <c r="G118" s="57">
        <f>SUM(G117:G117)</f>
        <v>37818.9</v>
      </c>
      <c r="H118" s="57">
        <f>SUM(H117:H117)</f>
        <v>1723.6324000000022</v>
      </c>
    </row>
    <row r="119" spans="1:8" ht="15">
      <c r="A119" s="6" t="s">
        <v>17</v>
      </c>
      <c r="C119" s="27"/>
      <c r="D119" s="31"/>
      <c r="E119" s="28"/>
      <c r="F119" s="7">
        <v>0</v>
      </c>
      <c r="G119" s="17">
        <v>0</v>
      </c>
      <c r="H119" s="17">
        <f>G119-F119</f>
        <v>0</v>
      </c>
    </row>
    <row r="120" spans="1:8" s="25" customFormat="1" ht="15">
      <c r="A120" s="34" t="s">
        <v>60</v>
      </c>
      <c r="B120" s="39"/>
      <c r="C120" s="39"/>
      <c r="D120" s="39"/>
      <c r="E120" s="39"/>
      <c r="F120" s="57">
        <f>SUM(F118:F119)</f>
        <v>36095.2676</v>
      </c>
      <c r="G120" s="57">
        <f>SUM(G118:G119)</f>
        <v>37818.9</v>
      </c>
      <c r="H120" s="57">
        <f>SUM(H118:H119)</f>
        <v>1723.6324000000022</v>
      </c>
    </row>
    <row r="121" spans="1:8" s="25" customFormat="1" ht="15">
      <c r="A121" s="34"/>
      <c r="B121" s="40"/>
      <c r="C121" s="40"/>
      <c r="D121" s="40"/>
      <c r="E121" s="40"/>
      <c r="F121" s="57"/>
      <c r="G121" s="57"/>
      <c r="H121" s="57"/>
    </row>
    <row r="122" spans="1:8" s="25" customFormat="1" ht="15">
      <c r="A122" s="26" t="s">
        <v>80</v>
      </c>
      <c r="B122" s="40"/>
      <c r="C122" s="40"/>
      <c r="D122" s="40"/>
      <c r="E122" s="40"/>
      <c r="F122" s="57"/>
      <c r="G122" s="57"/>
      <c r="H122" s="57"/>
    </row>
    <row r="123" spans="1:8" s="25" customFormat="1" ht="15">
      <c r="A123" s="16" t="s">
        <v>42</v>
      </c>
      <c r="B123" s="40"/>
      <c r="C123" s="40"/>
      <c r="D123" s="40"/>
      <c r="E123" s="40"/>
      <c r="F123" s="57"/>
      <c r="G123" s="57"/>
      <c r="H123" s="57"/>
    </row>
    <row r="124" spans="1:8" s="25" customFormat="1" ht="15">
      <c r="A124" s="14" t="s">
        <v>74</v>
      </c>
      <c r="B124" s="12" t="s">
        <v>77</v>
      </c>
      <c r="C124" s="2">
        <v>553</v>
      </c>
      <c r="D124" s="44">
        <v>59.6162</v>
      </c>
      <c r="E124" s="10">
        <v>67.91</v>
      </c>
      <c r="F124" s="7">
        <f aca="true" t="shared" si="8" ref="F124:F130">C124*D124</f>
        <v>32967.7586</v>
      </c>
      <c r="G124" s="17">
        <f aca="true" t="shared" si="9" ref="G124:G130">C124*E124</f>
        <v>37554.229999999996</v>
      </c>
      <c r="H124" s="17">
        <f aca="true" t="shared" si="10" ref="H124:H130">G124-F124</f>
        <v>4586.471399999995</v>
      </c>
    </row>
    <row r="125" spans="1:8" s="25" customFormat="1" ht="15">
      <c r="A125" s="37" t="s">
        <v>94</v>
      </c>
      <c r="B125" s="12" t="s">
        <v>12</v>
      </c>
      <c r="C125" s="2">
        <v>422</v>
      </c>
      <c r="D125" s="44">
        <v>34.8602</v>
      </c>
      <c r="E125" s="10">
        <v>53.93</v>
      </c>
      <c r="F125" s="7">
        <f t="shared" si="8"/>
        <v>14711.0044</v>
      </c>
      <c r="G125" s="17">
        <f t="shared" si="9"/>
        <v>22758.46</v>
      </c>
      <c r="H125" s="17">
        <f t="shared" si="10"/>
        <v>8047.455599999999</v>
      </c>
    </row>
    <row r="126" spans="1:8" s="25" customFormat="1" ht="15">
      <c r="A126" s="55" t="s">
        <v>102</v>
      </c>
      <c r="B126" s="12" t="s">
        <v>103</v>
      </c>
      <c r="C126" s="2">
        <v>444</v>
      </c>
      <c r="D126" s="44">
        <v>50.9876</v>
      </c>
      <c r="E126" s="10">
        <v>47.15</v>
      </c>
      <c r="F126" s="7">
        <f t="shared" si="8"/>
        <v>22638.4944</v>
      </c>
      <c r="G126" s="17">
        <f t="shared" si="9"/>
        <v>20934.6</v>
      </c>
      <c r="H126" s="17">
        <f>G126-F126</f>
        <v>-1703.894400000001</v>
      </c>
    </row>
    <row r="127" spans="1:8" s="25" customFormat="1" ht="15">
      <c r="A127" s="55" t="s">
        <v>108</v>
      </c>
      <c r="B127" s="12" t="s">
        <v>109</v>
      </c>
      <c r="C127" s="2">
        <v>443</v>
      </c>
      <c r="D127" s="44">
        <v>38.8687</v>
      </c>
      <c r="E127" s="10">
        <v>35.35</v>
      </c>
      <c r="F127" s="7">
        <f t="shared" si="8"/>
        <v>17218.8341</v>
      </c>
      <c r="G127" s="17">
        <f t="shared" si="9"/>
        <v>15660.050000000001</v>
      </c>
      <c r="H127" s="17">
        <f>G127-F127</f>
        <v>-1558.784099999999</v>
      </c>
    </row>
    <row r="128" spans="1:8" s="25" customFormat="1" ht="15">
      <c r="A128" s="37" t="s">
        <v>95</v>
      </c>
      <c r="B128" s="12" t="s">
        <v>96</v>
      </c>
      <c r="C128" s="2">
        <v>535</v>
      </c>
      <c r="D128" s="44">
        <v>24.347</v>
      </c>
      <c r="E128" s="10">
        <v>43.71</v>
      </c>
      <c r="F128" s="7">
        <f t="shared" si="8"/>
        <v>13025.645</v>
      </c>
      <c r="G128" s="17">
        <f t="shared" si="9"/>
        <v>23384.850000000002</v>
      </c>
      <c r="H128" s="17">
        <f t="shared" si="10"/>
        <v>10359.205000000002</v>
      </c>
    </row>
    <row r="129" spans="1:8" s="25" customFormat="1" ht="15">
      <c r="A129" s="37" t="s">
        <v>64</v>
      </c>
      <c r="B129" s="12" t="s">
        <v>65</v>
      </c>
      <c r="C129" s="2">
        <v>507</v>
      </c>
      <c r="D129" s="44">
        <v>46.7196</v>
      </c>
      <c r="E129" s="10">
        <v>42.41</v>
      </c>
      <c r="F129" s="7">
        <f t="shared" si="8"/>
        <v>23686.837199999998</v>
      </c>
      <c r="G129" s="17">
        <f t="shared" si="9"/>
        <v>21501.87</v>
      </c>
      <c r="H129" s="17">
        <f t="shared" si="10"/>
        <v>-2184.967199999999</v>
      </c>
    </row>
    <row r="130" spans="1:8" s="25" customFormat="1" ht="15">
      <c r="A130" s="5" t="s">
        <v>76</v>
      </c>
      <c r="B130" s="4" t="s">
        <v>78</v>
      </c>
      <c r="C130" s="2">
        <v>844</v>
      </c>
      <c r="D130" s="48">
        <v>69.8404</v>
      </c>
      <c r="E130" s="28">
        <v>67.86</v>
      </c>
      <c r="F130" s="7">
        <f t="shared" si="8"/>
        <v>58945.297600000005</v>
      </c>
      <c r="G130" s="17">
        <f t="shared" si="9"/>
        <v>57273.84</v>
      </c>
      <c r="H130" s="17">
        <f t="shared" si="10"/>
        <v>-1671.4576000000088</v>
      </c>
    </row>
    <row r="131" spans="1:8" s="25" customFormat="1" ht="15">
      <c r="A131" s="34" t="s">
        <v>57</v>
      </c>
      <c r="B131" s="40"/>
      <c r="C131" s="40"/>
      <c r="D131" s="24"/>
      <c r="E131" s="24"/>
      <c r="F131" s="57">
        <f>SUM(F124:F130)</f>
        <v>183193.8713</v>
      </c>
      <c r="G131" s="57">
        <f>SUM(G124:G130)</f>
        <v>199067.9</v>
      </c>
      <c r="H131" s="57">
        <f>SUM(H124:H130)</f>
        <v>15874.028699999988</v>
      </c>
    </row>
    <row r="132" spans="1:8" s="25" customFormat="1" ht="15">
      <c r="A132" s="5" t="s">
        <v>17</v>
      </c>
      <c r="B132" s="27"/>
      <c r="C132" s="3"/>
      <c r="D132" s="28"/>
      <c r="E132" s="28"/>
      <c r="F132" s="4">
        <v>0</v>
      </c>
      <c r="G132" s="4">
        <v>0</v>
      </c>
      <c r="H132" s="17">
        <f>G132-F132</f>
        <v>0</v>
      </c>
    </row>
    <row r="133" spans="1:8" s="25" customFormat="1" ht="15">
      <c r="A133" s="34" t="s">
        <v>58</v>
      </c>
      <c r="B133" s="40"/>
      <c r="C133" s="40"/>
      <c r="D133" s="24"/>
      <c r="E133" s="24"/>
      <c r="F133" s="57">
        <f>SUM(F131:F132)</f>
        <v>183193.8713</v>
      </c>
      <c r="G133" s="57">
        <f>SUM(G131:G132)</f>
        <v>199067.9</v>
      </c>
      <c r="H133" s="57">
        <f>SUM(H131:H132)</f>
        <v>15874.028699999988</v>
      </c>
    </row>
    <row r="134" spans="1:8" s="25" customFormat="1" ht="15">
      <c r="A134" s="34"/>
      <c r="B134" s="43"/>
      <c r="C134" s="43"/>
      <c r="D134" s="24"/>
      <c r="E134" s="24"/>
      <c r="F134" s="57"/>
      <c r="G134" s="57"/>
      <c r="H134" s="57"/>
    </row>
    <row r="135" spans="1:8" s="25" customFormat="1" ht="15">
      <c r="A135" s="16" t="s">
        <v>43</v>
      </c>
      <c r="C135" s="3"/>
      <c r="D135" s="3"/>
      <c r="E135" s="3"/>
      <c r="F135" s="7"/>
      <c r="G135" s="7"/>
      <c r="H135" s="7"/>
    </row>
    <row r="136" spans="1:8" s="25" customFormat="1" ht="15">
      <c r="A136" s="5" t="s">
        <v>31</v>
      </c>
      <c r="B136" s="4" t="s">
        <v>26</v>
      </c>
      <c r="C136" s="3">
        <v>220</v>
      </c>
      <c r="D136" s="46">
        <v>202.1579</v>
      </c>
      <c r="E136" s="28">
        <v>190.54</v>
      </c>
      <c r="F136" s="7">
        <f aca="true" t="shared" si="11" ref="F136:F143">C136*D136</f>
        <v>44474.738000000005</v>
      </c>
      <c r="G136" s="17">
        <f aca="true" t="shared" si="12" ref="G136:G143">C136*E136</f>
        <v>41918.799999999996</v>
      </c>
      <c r="H136" s="17">
        <f aca="true" t="shared" si="13" ref="H136:H143">G136-F136</f>
        <v>-2555.938000000009</v>
      </c>
    </row>
    <row r="137" spans="1:8" s="25" customFormat="1" ht="15">
      <c r="A137" s="5" t="s">
        <v>114</v>
      </c>
      <c r="B137" s="4" t="s">
        <v>115</v>
      </c>
      <c r="C137" s="3">
        <v>400</v>
      </c>
      <c r="D137" s="46">
        <v>105.75</v>
      </c>
      <c r="E137" s="28">
        <v>96.19</v>
      </c>
      <c r="F137" s="7">
        <f>C137*D137</f>
        <v>42300</v>
      </c>
      <c r="G137" s="17">
        <f>C137*E137</f>
        <v>38476</v>
      </c>
      <c r="H137" s="17">
        <f>G137-F137</f>
        <v>-3824</v>
      </c>
    </row>
    <row r="138" spans="1:8" s="25" customFormat="1" ht="15">
      <c r="A138" s="5" t="s">
        <v>90</v>
      </c>
      <c r="B138" s="4" t="s">
        <v>91</v>
      </c>
      <c r="C138" s="3">
        <v>301</v>
      </c>
      <c r="D138" s="46">
        <v>162.0148</v>
      </c>
      <c r="E138" s="28">
        <v>188.12</v>
      </c>
      <c r="F138" s="7">
        <f t="shared" si="11"/>
        <v>48766.4548</v>
      </c>
      <c r="G138" s="17">
        <f t="shared" si="12"/>
        <v>56624.12</v>
      </c>
      <c r="H138" s="17">
        <f t="shared" si="13"/>
        <v>7857.665200000003</v>
      </c>
    </row>
    <row r="139" spans="1:8" s="25" customFormat="1" ht="15">
      <c r="A139" s="5" t="s">
        <v>88</v>
      </c>
      <c r="B139" s="4" t="s">
        <v>89</v>
      </c>
      <c r="C139" s="3">
        <v>200</v>
      </c>
      <c r="D139" s="46">
        <v>207.9174</v>
      </c>
      <c r="E139" s="28">
        <v>161.17</v>
      </c>
      <c r="F139" s="7">
        <f t="shared" si="11"/>
        <v>41583.479999999996</v>
      </c>
      <c r="G139" s="17">
        <f t="shared" si="12"/>
        <v>32233.999999999996</v>
      </c>
      <c r="H139" s="17">
        <f t="shared" si="13"/>
        <v>-9349.48</v>
      </c>
    </row>
    <row r="140" spans="1:8" s="25" customFormat="1" ht="15">
      <c r="A140" s="5" t="s">
        <v>84</v>
      </c>
      <c r="B140" s="4" t="s">
        <v>85</v>
      </c>
      <c r="C140" s="3">
        <v>301</v>
      </c>
      <c r="D140" s="46">
        <v>143.4058</v>
      </c>
      <c r="E140" s="28">
        <v>126.78</v>
      </c>
      <c r="F140" s="7">
        <f t="shared" si="11"/>
        <v>43165.1458</v>
      </c>
      <c r="G140" s="17">
        <f t="shared" si="12"/>
        <v>38160.78</v>
      </c>
      <c r="H140" s="17">
        <f t="shared" si="13"/>
        <v>-5004.3658</v>
      </c>
    </row>
    <row r="141" spans="1:8" s="25" customFormat="1" ht="15">
      <c r="A141" s="5" t="s">
        <v>63</v>
      </c>
      <c r="B141" s="4" t="s">
        <v>66</v>
      </c>
      <c r="C141" s="3">
        <v>172</v>
      </c>
      <c r="D141" s="46">
        <v>177.7541</v>
      </c>
      <c r="E141" s="28">
        <v>188.49</v>
      </c>
      <c r="F141" s="7">
        <f>C141*D141</f>
        <v>30573.7052</v>
      </c>
      <c r="G141" s="17">
        <f>C141*E141</f>
        <v>32420.280000000002</v>
      </c>
      <c r="H141" s="17">
        <f>G141-F141</f>
        <v>1846.5748000000021</v>
      </c>
    </row>
    <row r="142" spans="1:8" s="25" customFormat="1" ht="15">
      <c r="A142" s="6" t="s">
        <v>82</v>
      </c>
      <c r="B142" s="27" t="s">
        <v>83</v>
      </c>
      <c r="C142" s="3">
        <v>303</v>
      </c>
      <c r="D142" s="47">
        <v>142.9426</v>
      </c>
      <c r="E142" s="10">
        <v>119.71</v>
      </c>
      <c r="F142" s="7">
        <f t="shared" si="11"/>
        <v>43311.6078</v>
      </c>
      <c r="G142" s="17">
        <f t="shared" si="12"/>
        <v>36272.13</v>
      </c>
      <c r="H142" s="17">
        <f t="shared" si="13"/>
        <v>-7039.477800000001</v>
      </c>
    </row>
    <row r="143" spans="1:8" s="25" customFormat="1" ht="15">
      <c r="A143" s="5" t="s">
        <v>110</v>
      </c>
      <c r="B143" s="4" t="s">
        <v>111</v>
      </c>
      <c r="C143" s="3">
        <v>200</v>
      </c>
      <c r="D143" s="46">
        <v>275.7491</v>
      </c>
      <c r="E143" s="28">
        <v>281.86</v>
      </c>
      <c r="F143" s="7">
        <f t="shared" si="11"/>
        <v>55149.82</v>
      </c>
      <c r="G143" s="17">
        <f t="shared" si="12"/>
        <v>56372</v>
      </c>
      <c r="H143" s="17">
        <f t="shared" si="13"/>
        <v>1222.1800000000003</v>
      </c>
    </row>
    <row r="144" spans="1:8" s="25" customFormat="1" ht="15">
      <c r="A144" s="34" t="s">
        <v>59</v>
      </c>
      <c r="B144" s="43"/>
      <c r="C144" s="43"/>
      <c r="D144" s="35"/>
      <c r="E144" s="24"/>
      <c r="F144" s="57">
        <f>SUM(F136:F143)</f>
        <v>349324.9516</v>
      </c>
      <c r="G144" s="57">
        <f>SUM(G136:G143)</f>
        <v>332478.11</v>
      </c>
      <c r="H144" s="57">
        <f>SUM(H136:H143)</f>
        <v>-16846.841600000003</v>
      </c>
    </row>
    <row r="145" spans="1:8" s="25" customFormat="1" ht="15">
      <c r="A145" s="6" t="s">
        <v>17</v>
      </c>
      <c r="B145" s="27"/>
      <c r="C145" s="27"/>
      <c r="D145" s="31"/>
      <c r="E145" s="28"/>
      <c r="F145" s="7">
        <v>0</v>
      </c>
      <c r="G145" s="7">
        <f>F145</f>
        <v>0</v>
      </c>
      <c r="H145" s="17">
        <f>G145-F145</f>
        <v>0</v>
      </c>
    </row>
    <row r="146" spans="1:8" s="25" customFormat="1" ht="15">
      <c r="A146" s="34" t="s">
        <v>60</v>
      </c>
      <c r="B146" s="43"/>
      <c r="C146" s="43"/>
      <c r="D146" s="43"/>
      <c r="E146" s="43"/>
      <c r="F146" s="57">
        <f>SUM(F144:F145)</f>
        <v>349324.9516</v>
      </c>
      <c r="G146" s="57">
        <f>SUM(G144:G145)</f>
        <v>332478.11</v>
      </c>
      <c r="H146" s="57">
        <f>SUM(H144:H145)</f>
        <v>-16846.841600000003</v>
      </c>
    </row>
    <row r="147" spans="1:8" s="25" customFormat="1" ht="15">
      <c r="A147" s="34"/>
      <c r="B147" s="40"/>
      <c r="C147" s="40"/>
      <c r="D147" s="40"/>
      <c r="E147" s="40"/>
      <c r="F147" s="57"/>
      <c r="G147" s="57"/>
      <c r="H147" s="57"/>
    </row>
    <row r="148" spans="1:8" s="25" customFormat="1" ht="15">
      <c r="A148" s="26" t="s">
        <v>81</v>
      </c>
      <c r="B148" s="40"/>
      <c r="C148" s="40"/>
      <c r="D148" s="40"/>
      <c r="E148" s="40"/>
      <c r="F148" s="57"/>
      <c r="G148" s="57"/>
      <c r="H148" s="57"/>
    </row>
    <row r="149" spans="1:8" s="25" customFormat="1" ht="15">
      <c r="A149" s="16" t="s">
        <v>42</v>
      </c>
      <c r="B149" s="40"/>
      <c r="C149" s="40"/>
      <c r="D149" s="40"/>
      <c r="E149" s="40"/>
      <c r="F149" s="57"/>
      <c r="G149" s="57"/>
      <c r="H149" s="57"/>
    </row>
    <row r="150" spans="1:10" s="25" customFormat="1" ht="15">
      <c r="A150" s="6" t="s">
        <v>4</v>
      </c>
      <c r="B150" s="4" t="s">
        <v>15</v>
      </c>
      <c r="C150" s="3">
        <v>497</v>
      </c>
      <c r="D150" s="47">
        <v>25.4802</v>
      </c>
      <c r="E150" s="10">
        <v>22.02</v>
      </c>
      <c r="F150" s="7">
        <f>C150*D150</f>
        <v>12663.6594</v>
      </c>
      <c r="G150" s="17">
        <f>C150*E150</f>
        <v>10943.94</v>
      </c>
      <c r="H150" s="7">
        <f>G150-F150</f>
        <v>-1719.7194</v>
      </c>
      <c r="J150" s="33"/>
    </row>
    <row r="151" spans="1:10" s="25" customFormat="1" ht="15">
      <c r="A151" s="6" t="s">
        <v>92</v>
      </c>
      <c r="B151" s="4" t="s">
        <v>93</v>
      </c>
      <c r="C151" s="3">
        <v>21</v>
      </c>
      <c r="D151" s="47">
        <v>832</v>
      </c>
      <c r="E151" s="10">
        <v>740.01</v>
      </c>
      <c r="F151" s="7">
        <f>C151*D151</f>
        <v>17472</v>
      </c>
      <c r="G151" s="17">
        <f>C151*E151</f>
        <v>15540.21</v>
      </c>
      <c r="H151" s="7">
        <f>G151-F151</f>
        <v>-1931.7900000000009</v>
      </c>
      <c r="J151" s="33"/>
    </row>
    <row r="152" spans="1:8" s="25" customFormat="1" ht="15">
      <c r="A152" s="5" t="s">
        <v>75</v>
      </c>
      <c r="B152" s="4" t="s">
        <v>40</v>
      </c>
      <c r="C152" s="2">
        <v>517</v>
      </c>
      <c r="D152" s="48">
        <v>92.4899</v>
      </c>
      <c r="E152" s="28">
        <v>93.44</v>
      </c>
      <c r="F152" s="7">
        <f>C152*D152</f>
        <v>47817.278300000005</v>
      </c>
      <c r="G152" s="17">
        <f>C152*E152</f>
        <v>48308.479999999996</v>
      </c>
      <c r="H152" s="7">
        <f>G152-F152</f>
        <v>491.2016999999905</v>
      </c>
    </row>
    <row r="153" spans="1:8" s="25" customFormat="1" ht="15">
      <c r="A153" s="34" t="s">
        <v>57</v>
      </c>
      <c r="B153" s="40"/>
      <c r="C153" s="40"/>
      <c r="D153" s="24"/>
      <c r="E153" s="24"/>
      <c r="F153" s="57">
        <f>SUM(F150:F152)</f>
        <v>77952.93770000001</v>
      </c>
      <c r="G153" s="57">
        <f>SUM(G150:G152)</f>
        <v>74792.63</v>
      </c>
      <c r="H153" s="57">
        <f>SUM(H150:H152)</f>
        <v>-3160.3077000000103</v>
      </c>
    </row>
    <row r="154" spans="1:8" s="25" customFormat="1" ht="15">
      <c r="A154" s="5" t="s">
        <v>17</v>
      </c>
      <c r="B154" s="27"/>
      <c r="C154" s="3"/>
      <c r="D154" s="28"/>
      <c r="E154" s="28"/>
      <c r="F154" s="4">
        <v>0</v>
      </c>
      <c r="G154" s="4">
        <v>0</v>
      </c>
      <c r="H154" s="7">
        <f>G154-F154</f>
        <v>0</v>
      </c>
    </row>
    <row r="155" spans="1:8" s="25" customFormat="1" ht="15">
      <c r="A155" s="34" t="s">
        <v>58</v>
      </c>
      <c r="B155" s="40"/>
      <c r="C155" s="40"/>
      <c r="D155" s="24"/>
      <c r="E155" s="24"/>
      <c r="F155" s="57">
        <f>SUM(F153:F154)</f>
        <v>77952.93770000001</v>
      </c>
      <c r="G155" s="57">
        <f>SUM(G153:G154)</f>
        <v>74792.63</v>
      </c>
      <c r="H155" s="57">
        <f>SUM(H153:H154)</f>
        <v>-3160.3077000000103</v>
      </c>
    </row>
    <row r="156" spans="1:8" s="25" customFormat="1" ht="15">
      <c r="A156" s="34"/>
      <c r="B156" s="40"/>
      <c r="C156" s="40"/>
      <c r="D156" s="40"/>
      <c r="E156" s="40"/>
      <c r="F156" s="57"/>
      <c r="G156" s="57"/>
      <c r="H156" s="57"/>
    </row>
    <row r="157" spans="1:8" ht="15">
      <c r="A157" s="23" t="s">
        <v>61</v>
      </c>
      <c r="B157" s="36"/>
      <c r="C157" s="19"/>
      <c r="D157" s="25"/>
      <c r="E157" s="25"/>
      <c r="F157" s="57">
        <f>F104+F133+F155</f>
        <v>414221.98089999997</v>
      </c>
      <c r="G157" s="57">
        <f>G104+G133+G155</f>
        <v>418906.55000000005</v>
      </c>
      <c r="H157" s="18">
        <f>G157-F157</f>
        <v>4684.569100000081</v>
      </c>
    </row>
    <row r="158" spans="1:8" ht="15">
      <c r="A158" s="23" t="s">
        <v>62</v>
      </c>
      <c r="B158" s="36"/>
      <c r="C158" s="19"/>
      <c r="D158" s="25"/>
      <c r="E158" s="25"/>
      <c r="F158" s="57">
        <f>F113+F120+F146</f>
        <v>524479</v>
      </c>
      <c r="G158" s="57">
        <f>G113+G120+G146</f>
        <v>496589.94999999995</v>
      </c>
      <c r="H158" s="18">
        <f>G158-F158</f>
        <v>-27889.050000000047</v>
      </c>
    </row>
  </sheetData>
  <sheetProtection/>
  <mergeCells count="2">
    <mergeCell ref="A1:H1"/>
    <mergeCell ref="A94:H94"/>
  </mergeCells>
  <printOptions horizontalCentered="1"/>
  <pageMargins left="0.7" right="0.7" top="0.75" bottom="0.75" header="0.3" footer="0.3"/>
  <pageSetup fitToHeight="2" horizontalDpi="600" verticalDpi="600" orientation="landscape" scale="55" r:id="rId1"/>
  <rowBreaks count="1" manualBreakCount="1">
    <brk id="59" max="7" man="1"/>
  </rowBreaks>
  <ignoredErrors>
    <ignoredError sqref="H56 H41 H31:H32 G23:H23 G32 H64 H131:H132 G145:H145 H153:H154 G88 H118:H119 H111:H112 H144 H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cp:lastPrinted>2018-05-01T03:17:53Z</cp:lastPrinted>
  <dcterms:created xsi:type="dcterms:W3CDTF">2017-01-06T03:34:50Z</dcterms:created>
  <dcterms:modified xsi:type="dcterms:W3CDTF">2019-01-03T22:37:21Z</dcterms:modified>
  <cp:category/>
  <cp:version/>
  <cp:contentType/>
  <cp:contentStatus/>
</cp:coreProperties>
</file>